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8795" windowHeight="11505" activeTab="0"/>
  </bookViews>
  <sheets>
    <sheet name="Додаток 2" sheetId="1" r:id="rId1"/>
    <sheet name="Додаток 3" sheetId="2" r:id="rId2"/>
  </sheets>
  <definedNames>
    <definedName name="_xlnm.Print_Area" localSheetId="0">'Додаток 2'!$A$1:$P$100</definedName>
    <definedName name="_xlnm.Print_Area" localSheetId="1">'Додаток 3'!$A$1:$P$126</definedName>
  </definedNames>
  <calcPr fullCalcOnLoad="1"/>
</workbook>
</file>

<file path=xl/comments1.xml><?xml version="1.0" encoding="utf-8"?>
<comments xmlns="http://schemas.openxmlformats.org/spreadsheetml/2006/main">
  <authors>
    <author>User</author>
  </authors>
  <commentList>
    <comment ref="I10" authorId="0">
      <text>
        <r>
          <rPr>
            <b/>
            <sz val="8"/>
            <rFont val="Tahoma"/>
            <family val="0"/>
          </rPr>
          <t>User:</t>
        </r>
        <r>
          <rPr>
            <sz val="8"/>
            <rFont val="Tahoma"/>
            <family val="0"/>
          </rPr>
          <t xml:space="preserve">
</t>
        </r>
      </text>
    </comment>
  </commentList>
</comments>
</file>

<file path=xl/comments2.xml><?xml version="1.0" encoding="utf-8"?>
<comments xmlns="http://schemas.openxmlformats.org/spreadsheetml/2006/main">
  <authors>
    <author>User</author>
  </authors>
  <commentList>
    <comment ref="I10"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<sst xmlns="http://schemas.openxmlformats.org/spreadsheetml/2006/main" count="406" uniqueCount="180">
  <si>
    <t>Додаток 3</t>
  </si>
  <si>
    <t>до рішення районної у місті ради</t>
  </si>
  <si>
    <t>від________________№________</t>
  </si>
  <si>
    <t xml:space="preserve">Розподіл  видатків  бюджету  району  у  місті  на  2016 рік </t>
  </si>
  <si>
    <t>тис.грн.</t>
  </si>
  <si>
    <t>Код тимчасової класифікації видатків та кредитування місцевих бюджетів</t>
  </si>
  <si>
    <t>Код функциональної класификации видатків та кредитування місцевих  бюджетів</t>
  </si>
  <si>
    <t>Найменування згідно з типовою відомчою / тимчасовою класифікацією видатків та кредитування місцевого бюджету</t>
  </si>
  <si>
    <t xml:space="preserve"> Загальний  фонд</t>
  </si>
  <si>
    <t>Спеціальний фонд</t>
  </si>
  <si>
    <t xml:space="preserve">  Разом</t>
  </si>
  <si>
    <t>всього</t>
  </si>
  <si>
    <t xml:space="preserve">          з них</t>
  </si>
  <si>
    <t>видатки розвитку</t>
  </si>
  <si>
    <t>Всього</t>
  </si>
  <si>
    <t>Споживання</t>
  </si>
  <si>
    <t xml:space="preserve"> видатки розвитку</t>
  </si>
  <si>
    <t xml:space="preserve">         з них</t>
  </si>
  <si>
    <t>видатки споживання</t>
  </si>
  <si>
    <t>оплата праці</t>
  </si>
  <si>
    <t>комунальні послуги та енергносії</t>
  </si>
  <si>
    <t>оплату праці</t>
  </si>
  <si>
    <t>бюджет розвитку</t>
  </si>
  <si>
    <t>з них</t>
  </si>
  <si>
    <t>капітальні видатки за рахунок коштів, що передаються із загального фонду до бюджету розвитку (спеціального фонду))</t>
  </si>
  <si>
    <t>у тому числі:</t>
  </si>
  <si>
    <t>010000</t>
  </si>
  <si>
    <t>Державне управління</t>
  </si>
  <si>
    <t>010116</t>
  </si>
  <si>
    <t>0111</t>
  </si>
  <si>
    <t>Органи місцевого самоврядування, утримання апарату управління</t>
  </si>
  <si>
    <t>090000</t>
  </si>
  <si>
    <t>Соціальний захист та соціальне забезпечення</t>
  </si>
  <si>
    <t>091101</t>
  </si>
  <si>
    <t>1040</t>
  </si>
  <si>
    <t xml:space="preserve">Утримання центру соціальних служб для сім"ї, дітей та молоді </t>
  </si>
  <si>
    <t>110000</t>
  </si>
  <si>
    <t>Культура і мистецтво</t>
  </si>
  <si>
    <t>110104</t>
  </si>
  <si>
    <t>0829</t>
  </si>
  <si>
    <t>Видатки на заходи , передбачені державними і місцевими програмами розвитку культури і мистецтва</t>
  </si>
  <si>
    <t>в тому числі:</t>
  </si>
  <si>
    <t>100000</t>
  </si>
  <si>
    <t>Житлово-комунальне господарство</t>
  </si>
  <si>
    <t>100203</t>
  </si>
  <si>
    <t>0620</t>
  </si>
  <si>
    <t>Благоустрій  міст, сіл, селищ</t>
  </si>
  <si>
    <t>в тому числі за рахунок субвенції з міського бюджету:</t>
  </si>
  <si>
    <t>090201</t>
  </si>
  <si>
    <t>1030</t>
  </si>
  <si>
    <t>090202</t>
  </si>
  <si>
    <t>090204</t>
  </si>
  <si>
    <t>090207</t>
  </si>
  <si>
    <t>1070</t>
  </si>
  <si>
    <t>090215</t>
  </si>
  <si>
    <t>090216</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</si>
  <si>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</si>
  <si>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</si>
  <si>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</si>
  <si>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</si>
  <si>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</si>
  <si>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</si>
  <si>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</si>
  <si>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</si>
  <si>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</si>
  <si>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</si>
  <si>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</si>
  <si>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</si>
  <si>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</si>
  <si>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</si>
  <si>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</si>
  <si>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r>
      <t>Державна соціальна допомога малозабезпеченим сім</t>
    </r>
    <r>
      <rPr>
        <sz val="10"/>
        <rFont val="Bookman Old Style"/>
        <family val="1"/>
      </rPr>
      <t>’</t>
    </r>
    <r>
      <rPr>
        <sz val="10"/>
        <rFont val="Arial Cyr"/>
        <family val="0"/>
      </rPr>
      <t>ям</t>
    </r>
  </si>
  <si>
    <t>090405</t>
  </si>
  <si>
    <t>1060</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</si>
  <si>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</si>
  <si>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</si>
  <si>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</si>
  <si>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</si>
  <si>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1090</t>
  </si>
  <si>
    <t>Інші видатки на соціальний захист населення</t>
  </si>
  <si>
    <t>090413</t>
  </si>
  <si>
    <t>1010</t>
  </si>
  <si>
    <t>Допомога на догляд за інвалідом I-II групи внаслідок психічного розладу</t>
  </si>
  <si>
    <t>090501</t>
  </si>
  <si>
    <t>1050</t>
  </si>
  <si>
    <t>Організація та проведення громадських робіт</t>
  </si>
  <si>
    <t>091204</t>
  </si>
  <si>
    <t>1020</t>
  </si>
  <si>
    <t>Територіальні центри соціального обслуговування (надання соціальних послуг)</t>
  </si>
  <si>
    <t>091205</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</si>
  <si>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</si>
  <si>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</si>
  <si>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</si>
  <si>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</si>
  <si>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070000</t>
  </si>
  <si>
    <t>Освіта</t>
  </si>
  <si>
    <t>070303</t>
  </si>
  <si>
    <t>0910</t>
  </si>
  <si>
    <t>Дитячи будинки ( в т.ч. сімейного типу, прийомні сім"ї)</t>
  </si>
  <si>
    <t>070101</t>
  </si>
  <si>
    <t>Дошкільні  заклади освіти</t>
  </si>
  <si>
    <t>070201</t>
  </si>
  <si>
    <t>0921</t>
  </si>
  <si>
    <t>Загальноосвітні школи (в т.ч. школа-дитячий садок, інтернат при школі), спеціалізовані школи, ліцеї, гімназії, колегіуми</t>
  </si>
  <si>
    <t xml:space="preserve">в тому числі за рахунок коштів освітньої субвенції з державного бюджету місцевим бюджетам  </t>
  </si>
  <si>
    <t>в тому числі за рахунок субвенції з міського бюджету</t>
  </si>
  <si>
    <t>070202</t>
  </si>
  <si>
    <t>Вечірні (змінні) школи</t>
  </si>
  <si>
    <t>070401</t>
  </si>
  <si>
    <t>0960</t>
  </si>
  <si>
    <t>Позашкільні заклади освіти, заходи із позашкільної роботи з дітьми</t>
  </si>
  <si>
    <t>070802</t>
  </si>
  <si>
    <t>0990</t>
  </si>
  <si>
    <t>Методична робота, інші заходи у сфері народної освіти</t>
  </si>
  <si>
    <t>070803</t>
  </si>
  <si>
    <t>Служба технічного нагляду за будівництвом і капітальним ремонтом</t>
  </si>
  <si>
    <t>070804</t>
  </si>
  <si>
    <t>Централізовані бухгалтерії обласних, міських, районних відділів освіти</t>
  </si>
  <si>
    <t>070808</t>
  </si>
  <si>
    <t>Допомога дітям -сиротам та дітям, позбавленим батьківського піклування, яким виповнюється 18 років</t>
  </si>
  <si>
    <t>091108</t>
  </si>
  <si>
    <t>Всього:</t>
  </si>
  <si>
    <t>М.П.Ситник</t>
  </si>
  <si>
    <t>осв  субвенц</t>
  </si>
  <si>
    <t>Державне управління, всього</t>
  </si>
  <si>
    <t>Дошкільні заклади освіти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</si>
  <si>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</si>
  <si>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</si>
  <si>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</si>
  <si>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</si>
  <si>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</si>
  <si>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t>
  </si>
  <si>
    <t>Заходи з оздоровлення та відпочинку дітей, крім заходів з оздоровлення дітей,що здійснюються за рахунок коштів на оздоровлення громадян, які постраждали внаслідок Чернобильської катастрофи</t>
  </si>
  <si>
    <t>Освіта, всього</t>
  </si>
  <si>
    <t>Соціальний захист та соціальне забезпечення, всього</t>
  </si>
  <si>
    <t>Житлово-комунальне господарство,всього</t>
  </si>
  <si>
    <t>Культура і мистецтво,всього</t>
  </si>
  <si>
    <r>
      <t>у тому числі за рахунок субвенції з державного бюджету місцевим бюджетам</t>
    </r>
    <r>
      <rPr>
        <sz val="10"/>
        <rFont val="Arial Cyr"/>
        <family val="0"/>
      </rPr>
      <t xml:space="preserve"> </t>
    </r>
    <r>
      <rPr>
        <sz val="10"/>
        <rFont val="Arial Cyr"/>
        <family val="0"/>
      </rPr>
      <t xml:space="preserve">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t>
    </r>
  </si>
  <si>
    <r>
      <t xml:space="preserve">в тому числі за рахунок субвенції з державного бюджету                                                                                </t>
    </r>
    <r>
      <rPr>
        <sz val="10"/>
        <rFont val="Arial Cyr"/>
        <family val="0"/>
      </rPr>
      <t>місцевим бюджетам на надання пільг та житлових субсидій населенню на придбання твердого та рідкого пічного побутового палива і скрапленого газу</t>
    </r>
  </si>
  <si>
    <r>
      <t xml:space="preserve">в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t>
    </r>
  </si>
  <si>
    <r>
      <t xml:space="preserve">в тому числі за рахунок  субвенції з державого бюджету </t>
    </r>
    <r>
      <rPr>
        <sz val="10"/>
        <rFont val="Arial Cyr"/>
        <family val="0"/>
      </rPr>
      <t>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r>
  </si>
  <si>
    <r>
      <t xml:space="preserve">в тому числі за рахунок субвенції з державного бюджету                                                                                </t>
    </r>
    <r>
      <rPr>
        <sz val="10"/>
        <rFont val="Arial Cyr"/>
        <family val="0"/>
      </rPr>
      <t xml:space="preserve">місцевим бюджетам на надання пільг та житлових субсидій населенню на придбання твердого та рідкого пічного побутового палива і скрапленого газу </t>
    </r>
  </si>
  <si>
    <r>
      <t xml:space="preserve">у тому числі за рахунок субвенції з державного бюджету  </t>
    </r>
    <r>
      <rPr>
        <sz val="10"/>
        <rFont val="Arial Cyr"/>
        <family val="0"/>
      </rPr>
      <t xml:space="preserve">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t>
    </r>
  </si>
  <si>
    <r>
      <t>у тому числі за рахунок субвенції з державного бюджету</t>
    </r>
    <r>
      <rPr>
        <sz val="10"/>
        <rFont val="Arial Cyr"/>
        <family val="0"/>
      </rPr>
      <t xml:space="preserve">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r>
  </si>
  <si>
    <t>грн.</t>
  </si>
  <si>
    <t>в тому числі  субвенція з міського бюджету на демонтаж пам"ятників та пам"ятних знаків епохи тоталітарного режиму</t>
  </si>
  <si>
    <t>в тому числі субвенція з міського бюджету</t>
  </si>
  <si>
    <t>в тому числі  субвенція з міського бюджету на оздоровлення дітей у пришкільних таборах</t>
  </si>
  <si>
    <t>01 Районна у місті рада, всього:</t>
  </si>
  <si>
    <t>41 Відділ комунального господарства  районної у місти ради , всього:</t>
  </si>
  <si>
    <t>15 Управління праці та соціального захисту населення  районної у місті ради, всього:</t>
  </si>
  <si>
    <t>10 Відділ освіти районної у місті ради, всього:</t>
  </si>
  <si>
    <t>20 Управління-служба у справах дітей районної у місті ради, всього</t>
  </si>
  <si>
    <t>75 Фінансове управління районної у місті ради, всього:</t>
  </si>
  <si>
    <t>Розподіл  видатків  бюджету  району  у  місті  на  2016 рік за тимчасовою класифікацією видатків та кредитування місцевих бюджетів</t>
  </si>
  <si>
    <t xml:space="preserve"> Видатки загального  фонду</t>
  </si>
  <si>
    <t>Голова районної у місті ради</t>
  </si>
  <si>
    <t>Голова районної у місті  ради</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</si>
  <si>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t>
  </si>
  <si>
    <t>(до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житлово-комунальні послуги</t>
  </si>
  <si>
    <t>Додаток 2</t>
  </si>
  <si>
    <t xml:space="preserve">                                          Видатки спеціального фонду</t>
  </si>
  <si>
    <t>091103</t>
  </si>
  <si>
    <t xml:space="preserve">Соціальні програми і заходи державних органів у справах молоді </t>
  </si>
  <si>
    <t>130000</t>
  </si>
  <si>
    <t>Фізична культура і спорт, всього:</t>
  </si>
  <si>
    <t>130102</t>
  </si>
  <si>
    <t>130106</t>
  </si>
  <si>
    <t>0810</t>
  </si>
  <si>
    <t>Проведення навчально-тренувальних зборів і змагань</t>
  </si>
  <si>
    <t>Проведення навчально-тренувальних зборів і змагань з неолімпійських видів спорту</t>
  </si>
  <si>
    <t>090802</t>
  </si>
  <si>
    <t>Інші програми соціального захисту дітей</t>
  </si>
  <si>
    <t>250404</t>
  </si>
  <si>
    <t>0133</t>
  </si>
  <si>
    <t xml:space="preserve"> Інші видатки</t>
  </si>
  <si>
    <t>Інші видатки</t>
  </si>
  <si>
    <t>250000</t>
  </si>
  <si>
    <t>Видатки, не віднесені до основних груп, всього</t>
  </si>
  <si>
    <t>Фізична культура і спорт, всього</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</si>
</sst>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
    <numFmt numFmtId="167" formatCode="0.00000"/>
  </numFmts>
  <fonts count="38">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family val="0"/>
    </font>
    <font>
      <u val="single"/>
      <sz val="10"/>
      <color indexed="36"/>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Arial Cyr"/>
      <family val="0"/>
    </font>
    <font>
      <sz val="16"/>
      <color indexed="10"/>
      <name val="Arial Cyr"/>
      <family val="0"/>
    </font>
    <font>
      <b/>
      <sz val="12"/>
      <name val="Arial Cyr"/>
      <family val="0"/>
    </font>
    <font>
      <b/>
      <sz val="11"/>
      <name val="Arial Cyr"/>
      <family val="0"/>
    </font>
    <font>
      <sz val="11"/>
      <name val="Arial Cyr"/>
      <family val="0"/>
    </font>
    <font>
      <sz val="11"/>
      <name val="Arial"/>
      <family val="2"/>
    </font>
    <font>
      <b/>
      <sz val="11"/>
      <name val="Arial"/>
      <family val="2"/>
    </font>
    <font>
      <b/>
      <sz val="10"/>
      <name val="Arial"/>
      <family val="2"/>
    </font>
    <font>
      <b/>
      <sz val="10"/>
      <name val="Arial Cyr"/>
      <family val="0"/>
    </font>
    <font>
      <sz val="10"/>
      <name val="Bookman Old Style"/>
      <family val="1"/>
    </font>
    <font>
      <b/>
      <sz val="8"/>
      <name val="Tahoma"/>
      <family val="0"/>
    </font>
    <font>
      <sz val="8"/>
      <name val="Tahoma"/>
      <family val="0"/>
    </font>
    <font>
      <sz val="12"/>
      <name val="Times New Roman"/>
      <family val="1"/>
    </font>
    <font>
      <b/>
      <sz val="12"/>
      <name val="Times New Roman"/>
      <family val="1"/>
    </font>
    <font>
      <sz val="11"/>
      <name val="Times New Roman"/>
      <family val="1"/>
    </font>
    <font>
      <sz val="12"/>
      <name val="Arial Cyr"/>
      <family val="0"/>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top>
        <color indexed="63"/>
      </top>
      <bottom style="thin"/>
    </border>
    <border>
      <left style="medium"/>
      <right>
        <color indexed="63"/>
      </right>
      <top style="medium"/>
      <bottom style="thin"/>
    </border>
    <border>
      <left style="medium"/>
      <right>
        <color indexed="63"/>
      </right>
      <top style="thin"/>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color indexed="63"/>
      </right>
      <top style="thin"/>
      <bottom style="thin"/>
    </border>
    <border>
      <left>
        <color indexed="63"/>
      </left>
      <right style="thin"/>
      <top style="thin"/>
      <bottom style="thin"/>
    </border>
    <border>
      <left style="thin"/>
      <right style="thin"/>
      <top style="thin"/>
      <bottom style="thin"/>
    </border>
    <border>
      <left style="medium"/>
      <right style="medium"/>
      <top style="thin"/>
      <bottom style="thin"/>
    </border>
    <border>
      <left>
        <color indexed="63"/>
      </left>
      <right style="thin"/>
      <top style="medium"/>
      <bottom style="thin"/>
    </border>
    <border>
      <left>
        <color indexed="63"/>
      </left>
      <right style="thin"/>
      <top style="thin"/>
      <bottom>
        <color indexed="63"/>
      </bottom>
    </border>
    <border>
      <left style="thin"/>
      <right style="thin"/>
      <top style="thin"/>
      <bottom style="medium"/>
    </border>
    <border>
      <left>
        <color indexed="63"/>
      </left>
      <right style="thin"/>
      <top style="medium"/>
      <bottom>
        <color indexed="63"/>
      </bottom>
    </border>
    <border>
      <left style="medium"/>
      <right>
        <color indexed="63"/>
      </right>
      <top style="thin"/>
      <bottom>
        <color indexed="63"/>
      </bottom>
    </border>
    <border>
      <left>
        <color indexed="63"/>
      </left>
      <right style="thin"/>
      <top style="thin"/>
      <bottom style="medium"/>
    </border>
    <border>
      <left>
        <color indexed="63"/>
      </left>
      <right style="medium"/>
      <top style="medium"/>
      <bottom style="medium"/>
    </border>
    <border>
      <left style="medium"/>
      <right style="medium"/>
      <top style="medium"/>
      <bottom style="medium"/>
    </border>
    <border>
      <left>
        <color indexed="63"/>
      </left>
      <right>
        <color indexed="63"/>
      </right>
      <top style="thin"/>
      <bottom style="thin"/>
    </border>
    <border>
      <left style="thin"/>
      <right>
        <color indexed="63"/>
      </right>
      <top style="thin"/>
      <bottom style="thin"/>
    </border>
    <border>
      <left style="medium"/>
      <right style="medium"/>
      <top style="thin"/>
      <bottom>
        <color indexed="63"/>
      </bottom>
    </border>
    <border>
      <left style="medium"/>
      <right style="medium"/>
      <top>
        <color indexed="63"/>
      </top>
      <bottom style="thin"/>
    </border>
    <border>
      <left>
        <color indexed="63"/>
      </left>
      <right>
        <color indexed="63"/>
      </right>
      <top style="medium"/>
      <bottom style="thin"/>
    </border>
    <border>
      <left style="medium"/>
      <right style="medium"/>
      <top style="medium"/>
      <bottom style="thin"/>
    </border>
    <border>
      <left style="thin"/>
      <right>
        <color indexed="63"/>
      </right>
      <top style="thin"/>
      <bottom style="medium"/>
    </border>
    <border>
      <left style="medium"/>
      <right style="medium"/>
      <top style="thin"/>
      <bottom style="medium"/>
    </border>
    <border>
      <left>
        <color indexed="63"/>
      </left>
      <right>
        <color indexed="63"/>
      </right>
      <top style="thin"/>
      <bottom>
        <color indexed="63"/>
      </bottom>
    </border>
    <border>
      <left>
        <color indexed="63"/>
      </left>
      <right>
        <color indexed="63"/>
      </right>
      <top style="medium"/>
      <bottom style="medium"/>
    </border>
    <border>
      <left style="medium"/>
      <right style="medium"/>
      <top>
        <color indexed="63"/>
      </top>
      <bottom>
        <color indexed="63"/>
      </bottom>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style="thin"/>
      <right style="thin"/>
      <top>
        <color indexed="63"/>
      </top>
      <bottom style="thin"/>
    </border>
    <border>
      <left>
        <color indexed="63"/>
      </left>
      <right style="medium"/>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medium"/>
    </border>
    <border>
      <left style="medium"/>
      <right>
        <color indexed="63"/>
      </right>
      <top>
        <color indexed="63"/>
      </top>
      <bottom style="thin"/>
    </border>
    <border>
      <left style="medium"/>
      <right style="medium"/>
      <top>
        <color indexed="63"/>
      </top>
      <bottom style="medium"/>
    </border>
    <border>
      <left style="medium"/>
      <right style="thin"/>
      <top style="thin"/>
      <bottom style="thin"/>
    </border>
    <border>
      <left style="medium"/>
      <right>
        <color indexed="63"/>
      </right>
      <top style="medium"/>
      <bottom style="medium"/>
    </border>
    <border>
      <left style="medium"/>
      <right>
        <color indexed="63"/>
      </right>
      <top>
        <color indexed="63"/>
      </top>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4" borderId="0" applyNumberFormat="0" applyBorder="0" applyAlignment="0" applyProtection="0"/>
  </cellStyleXfs>
  <cellXfs count="321">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10" borderId="0" xfId="0" applyFill="1" applyAlignment="1">
      <alignment/>
    </xf>
    <xf numFmtId="0" fontId="0" fillId="24" borderId="0" xfId="0" applyFill="1" applyAlignment="1">
      <alignment/>
    </xf>
    <xf numFmtId="1" fontId="0" fillId="0" borderId="0" xfId="0" applyNumberFormat="1" applyFill="1" applyBorder="1" applyAlignment="1">
      <alignment horizontal="center" vertical="center"/>
    </xf>
    <xf numFmtId="1" fontId="0" fillId="24" borderId="10" xfId="0" applyNumberFormat="1" applyFont="1" applyFill="1" applyBorder="1" applyAlignment="1">
      <alignment horizontal="center" vertical="center"/>
    </xf>
    <xf numFmtId="14" fontId="22" fillId="24" borderId="0" xfId="0" applyNumberFormat="1" applyFont="1" applyFill="1" applyAlignment="1">
      <alignment/>
    </xf>
    <xf numFmtId="0" fontId="23" fillId="24" borderId="0" xfId="0" applyFont="1" applyFill="1" applyAlignment="1">
      <alignment/>
    </xf>
    <xf numFmtId="0" fontId="0" fillId="24" borderId="11" xfId="0" applyFill="1" applyBorder="1" applyAlignment="1">
      <alignment horizontal="center"/>
    </xf>
    <xf numFmtId="0" fontId="0" fillId="24" borderId="12" xfId="0" applyFill="1" applyBorder="1" applyAlignment="1">
      <alignment horizontal="center" vertical="center" wrapText="1"/>
    </xf>
    <xf numFmtId="0" fontId="0" fillId="24" borderId="13" xfId="0" applyFill="1" applyBorder="1" applyAlignment="1">
      <alignment horizontal="center"/>
    </xf>
    <xf numFmtId="0" fontId="0" fillId="24" borderId="14" xfId="0" applyFill="1" applyBorder="1" applyAlignment="1">
      <alignment horizontal="center"/>
    </xf>
    <xf numFmtId="0" fontId="0" fillId="24" borderId="15" xfId="0" applyFill="1" applyBorder="1" applyAlignment="1">
      <alignment horizontal="center"/>
    </xf>
    <xf numFmtId="0" fontId="0" fillId="24" borderId="16" xfId="0" applyFill="1" applyBorder="1" applyAlignment="1">
      <alignment horizontal="center"/>
    </xf>
    <xf numFmtId="0" fontId="0" fillId="24" borderId="17" xfId="0" applyFill="1" applyBorder="1" applyAlignment="1">
      <alignment horizontal="center"/>
    </xf>
    <xf numFmtId="49" fontId="34" fillId="24" borderId="18" xfId="0" applyNumberFormat="1" applyFont="1" applyFill="1" applyBorder="1" applyAlignment="1">
      <alignment horizontal="center" vertical="center"/>
    </xf>
    <xf numFmtId="1" fontId="29" fillId="24" borderId="19" xfId="0" applyNumberFormat="1" applyFont="1" applyFill="1" applyBorder="1" applyAlignment="1">
      <alignment horizontal="center" vertical="center"/>
    </xf>
    <xf numFmtId="49" fontId="33" fillId="24" borderId="18" xfId="0" applyNumberFormat="1" applyFont="1" applyFill="1" applyBorder="1" applyAlignment="1">
      <alignment horizontal="center" vertical="center"/>
    </xf>
    <xf numFmtId="1" fontId="0" fillId="24" borderId="19" xfId="0" applyNumberFormat="1" applyFont="1" applyFill="1" applyBorder="1" applyAlignment="1">
      <alignment horizontal="center" vertical="center"/>
    </xf>
    <xf numFmtId="1" fontId="0" fillId="24" borderId="20" xfId="0" applyNumberFormat="1" applyFont="1" applyFill="1" applyBorder="1" applyAlignment="1">
      <alignment horizontal="center" vertical="center"/>
    </xf>
    <xf numFmtId="0" fontId="33" fillId="24" borderId="21" xfId="0" applyFont="1" applyFill="1" applyBorder="1" applyAlignment="1">
      <alignment vertical="center" wrapText="1"/>
    </xf>
    <xf numFmtId="1" fontId="0" fillId="24" borderId="19" xfId="0" applyNumberFormat="1" applyFill="1" applyBorder="1" applyAlignment="1">
      <alignment horizontal="center" vertical="center"/>
    </xf>
    <xf numFmtId="1" fontId="0" fillId="24" borderId="20" xfId="0" applyNumberFormat="1" applyFill="1" applyBorder="1" applyAlignment="1">
      <alignment horizontal="center" vertical="center"/>
    </xf>
    <xf numFmtId="1" fontId="0" fillId="24" borderId="10" xfId="0" applyNumberFormat="1" applyFill="1" applyBorder="1" applyAlignment="1">
      <alignment horizontal="center" vertical="center"/>
    </xf>
    <xf numFmtId="1" fontId="0" fillId="24" borderId="22" xfId="0" applyNumberFormat="1" applyFill="1" applyBorder="1" applyAlignment="1">
      <alignment horizontal="center" vertical="center"/>
    </xf>
    <xf numFmtId="0" fontId="34" fillId="24" borderId="21" xfId="0" applyFont="1" applyFill="1" applyBorder="1" applyAlignment="1">
      <alignment vertical="center" wrapText="1"/>
    </xf>
    <xf numFmtId="1" fontId="0" fillId="24" borderId="23" xfId="0" applyNumberFormat="1" applyFill="1" applyBorder="1" applyAlignment="1">
      <alignment horizontal="center" vertical="center"/>
    </xf>
    <xf numFmtId="49" fontId="33" fillId="24" borderId="12" xfId="0" applyNumberFormat="1" applyFont="1" applyFill="1" applyBorder="1" applyAlignment="1">
      <alignment horizontal="center" vertical="center"/>
    </xf>
    <xf numFmtId="1" fontId="0" fillId="24" borderId="24" xfId="0" applyNumberFormat="1" applyFill="1" applyBorder="1" applyAlignment="1">
      <alignment horizontal="center" vertical="center"/>
    </xf>
    <xf numFmtId="1" fontId="0" fillId="24" borderId="25" xfId="0" applyNumberFormat="1" applyFill="1" applyBorder="1" applyAlignment="1">
      <alignment horizontal="center" vertical="center"/>
    </xf>
    <xf numFmtId="49" fontId="33" fillId="24" borderId="26" xfId="0" applyNumberFormat="1" applyFont="1" applyFill="1" applyBorder="1" applyAlignment="1">
      <alignment horizontal="center" vertical="center"/>
    </xf>
    <xf numFmtId="0" fontId="33" fillId="24" borderId="21" xfId="0" applyNumberFormat="1" applyFont="1" applyFill="1" applyBorder="1" applyAlignment="1">
      <alignment vertical="center" wrapText="1"/>
    </xf>
    <xf numFmtId="1" fontId="0" fillId="24" borderId="27" xfId="0" applyNumberFormat="1" applyFill="1" applyBorder="1" applyAlignment="1">
      <alignment horizontal="center" vertical="center"/>
    </xf>
    <xf numFmtId="49" fontId="33" fillId="24" borderId="11" xfId="0" applyNumberFormat="1" applyFont="1" applyFill="1" applyBorder="1" applyAlignment="1">
      <alignment horizontal="center" vertical="center"/>
    </xf>
    <xf numFmtId="1" fontId="0" fillId="24" borderId="19" xfId="0" applyNumberFormat="1" applyFill="1" applyBorder="1" applyAlignment="1">
      <alignment horizontal="center" vertical="center" wrapText="1"/>
    </xf>
    <xf numFmtId="1" fontId="0" fillId="24" borderId="20" xfId="0" applyNumberFormat="1" applyFill="1" applyBorder="1" applyAlignment="1">
      <alignment horizontal="center" vertical="center" wrapText="1"/>
    </xf>
    <xf numFmtId="1" fontId="0" fillId="24" borderId="28" xfId="0" applyNumberFormat="1" applyFill="1" applyBorder="1" applyAlignment="1">
      <alignment horizontal="center" vertical="center"/>
    </xf>
    <xf numFmtId="1" fontId="0" fillId="24" borderId="29" xfId="0" applyNumberFormat="1" applyFill="1" applyBorder="1" applyAlignment="1">
      <alignment horizontal="center" vertical="center"/>
    </xf>
    <xf numFmtId="0" fontId="0" fillId="24" borderId="0" xfId="0" applyFill="1" applyBorder="1" applyAlignment="1">
      <alignment/>
    </xf>
    <xf numFmtId="49" fontId="0" fillId="24" borderId="0" xfId="0" applyNumberFormat="1" applyFill="1" applyBorder="1" applyAlignment="1">
      <alignment horizontal="center"/>
    </xf>
    <xf numFmtId="165" fontId="0" fillId="24" borderId="0" xfId="0" applyNumberFormat="1" applyFill="1" applyBorder="1" applyAlignment="1">
      <alignment horizontal="center"/>
    </xf>
    <xf numFmtId="0" fontId="0" fillId="24" borderId="0" xfId="0" applyFill="1" applyBorder="1" applyAlignment="1">
      <alignment horizontal="center"/>
    </xf>
    <xf numFmtId="165" fontId="0" fillId="24" borderId="0" xfId="0" applyNumberFormat="1" applyFont="1" applyFill="1" applyBorder="1" applyAlignment="1">
      <alignment horizontal="center"/>
    </xf>
    <xf numFmtId="165" fontId="0" fillId="24" borderId="0" xfId="0" applyNumberFormat="1" applyFill="1" applyBorder="1" applyAlignment="1">
      <alignment/>
    </xf>
    <xf numFmtId="165" fontId="0" fillId="24" borderId="0" xfId="0" applyNumberFormat="1" applyFont="1" applyFill="1" applyBorder="1" applyAlignment="1">
      <alignment/>
    </xf>
    <xf numFmtId="0" fontId="0" fillId="24" borderId="0" xfId="0" applyFont="1" applyFill="1" applyBorder="1" applyAlignment="1">
      <alignment/>
    </xf>
    <xf numFmtId="49" fontId="0" fillId="24" borderId="0" xfId="0" applyNumberFormat="1" applyFill="1" applyAlignment="1">
      <alignment horizontal="center"/>
    </xf>
    <xf numFmtId="165" fontId="0" fillId="24" borderId="0" xfId="0" applyNumberFormat="1" applyFill="1" applyAlignment="1">
      <alignment/>
    </xf>
    <xf numFmtId="165" fontId="0" fillId="24" borderId="0" xfId="0" applyNumberFormat="1" applyFont="1" applyFill="1" applyAlignment="1">
      <alignment/>
    </xf>
    <xf numFmtId="0" fontId="0" fillId="24" borderId="0" xfId="0" applyFill="1" applyAlignment="1">
      <alignment wrapText="1"/>
    </xf>
    <xf numFmtId="0" fontId="23" fillId="24" borderId="0" xfId="0" applyFont="1" applyFill="1" applyAlignment="1">
      <alignment wrapText="1"/>
    </xf>
    <xf numFmtId="0" fontId="0" fillId="24" borderId="14" xfId="0" applyFill="1" applyBorder="1" applyAlignment="1">
      <alignment horizontal="center" wrapText="1"/>
    </xf>
    <xf numFmtId="0" fontId="0" fillId="24" borderId="0" xfId="0" applyFill="1" applyBorder="1" applyAlignment="1">
      <alignment wrapText="1"/>
    </xf>
    <xf numFmtId="0" fontId="0" fillId="24" borderId="0" xfId="0" applyFont="1" applyFill="1" applyAlignment="1">
      <alignment wrapText="1"/>
    </xf>
    <xf numFmtId="0" fontId="0" fillId="24" borderId="0" xfId="0" applyFill="1" applyAlignment="1">
      <alignment horizontal="right" wrapText="1"/>
    </xf>
    <xf numFmtId="1" fontId="0" fillId="24" borderId="25" xfId="0" applyNumberFormat="1" applyFont="1" applyFill="1" applyBorder="1" applyAlignment="1">
      <alignment horizontal="center" vertical="center"/>
    </xf>
    <xf numFmtId="1" fontId="0" fillId="24" borderId="15" xfId="0" applyNumberFormat="1" applyFont="1" applyFill="1" applyBorder="1" applyAlignment="1">
      <alignment horizontal="center" vertical="center"/>
    </xf>
    <xf numFmtId="1" fontId="0" fillId="24" borderId="13" xfId="0" applyNumberFormat="1" applyFill="1" applyBorder="1" applyAlignment="1">
      <alignment horizontal="center" vertical="center"/>
    </xf>
    <xf numFmtId="1" fontId="0" fillId="24" borderId="30" xfId="0" applyNumberFormat="1" applyFill="1" applyBorder="1" applyAlignment="1">
      <alignment horizontal="center" vertical="center"/>
    </xf>
    <xf numFmtId="1" fontId="0" fillId="24" borderId="31" xfId="0" applyNumberFormat="1" applyFill="1" applyBorder="1" applyAlignment="1">
      <alignment horizontal="center" vertical="center"/>
    </xf>
    <xf numFmtId="1" fontId="0" fillId="24" borderId="21" xfId="0" applyNumberFormat="1" applyFill="1" applyBorder="1" applyAlignment="1">
      <alignment horizontal="center" vertical="center"/>
    </xf>
    <xf numFmtId="1" fontId="0" fillId="24" borderId="31" xfId="0" applyNumberFormat="1" applyFont="1" applyFill="1" applyBorder="1" applyAlignment="1">
      <alignment horizontal="center" vertical="center"/>
    </xf>
    <xf numFmtId="1" fontId="0" fillId="24" borderId="32" xfId="0" applyNumberFormat="1" applyFont="1" applyFill="1" applyBorder="1" applyAlignment="1">
      <alignment horizontal="center" vertical="center"/>
    </xf>
    <xf numFmtId="1" fontId="0" fillId="24" borderId="21" xfId="0" applyNumberFormat="1" applyFont="1" applyFill="1" applyBorder="1" applyAlignment="1">
      <alignment horizontal="center" vertical="center"/>
    </xf>
    <xf numFmtId="1" fontId="0" fillId="24" borderId="30" xfId="0" applyNumberFormat="1" applyFont="1" applyFill="1" applyBorder="1" applyAlignment="1">
      <alignment horizontal="center" vertical="center"/>
    </xf>
    <xf numFmtId="1" fontId="0" fillId="24" borderId="33" xfId="0" applyNumberFormat="1" applyFont="1" applyFill="1" applyBorder="1" applyAlignment="1">
      <alignment horizontal="center" vertical="center"/>
    </xf>
    <xf numFmtId="1" fontId="0" fillId="24" borderId="34" xfId="0" applyNumberFormat="1" applyFill="1" applyBorder="1" applyAlignment="1">
      <alignment horizontal="center" vertical="center"/>
    </xf>
    <xf numFmtId="1" fontId="0" fillId="24" borderId="35" xfId="0" applyNumberFormat="1" applyFill="1" applyBorder="1" applyAlignment="1">
      <alignment horizontal="center" vertical="center"/>
    </xf>
    <xf numFmtId="1" fontId="0" fillId="24" borderId="32" xfId="0" applyNumberFormat="1" applyFill="1" applyBorder="1" applyAlignment="1">
      <alignment horizontal="center" vertical="center"/>
    </xf>
    <xf numFmtId="1" fontId="0" fillId="24" borderId="36" xfId="0" applyNumberFormat="1" applyFill="1" applyBorder="1" applyAlignment="1">
      <alignment horizontal="center" vertical="center"/>
    </xf>
    <xf numFmtId="1" fontId="0" fillId="24" borderId="37" xfId="0" applyNumberFormat="1" applyFill="1" applyBorder="1" applyAlignment="1">
      <alignment horizontal="center" vertical="center"/>
    </xf>
    <xf numFmtId="1" fontId="0" fillId="24" borderId="33" xfId="0" applyNumberFormat="1" applyFill="1" applyBorder="1" applyAlignment="1">
      <alignment horizontal="center" vertical="center"/>
    </xf>
    <xf numFmtId="1" fontId="0" fillId="24" borderId="21" xfId="0" applyNumberFormat="1" applyFill="1" applyBorder="1" applyAlignment="1">
      <alignment horizontal="center" vertical="center" wrapText="1"/>
    </xf>
    <xf numFmtId="1" fontId="0" fillId="24" borderId="38" xfId="0" applyNumberFormat="1" applyFill="1" applyBorder="1" applyAlignment="1">
      <alignment horizontal="center" vertical="center"/>
    </xf>
    <xf numFmtId="1" fontId="0" fillId="24" borderId="39" xfId="0" applyNumberFormat="1" applyFill="1" applyBorder="1" applyAlignment="1">
      <alignment horizontal="center" vertical="center"/>
    </xf>
    <xf numFmtId="1" fontId="0" fillId="24" borderId="29" xfId="0" applyNumberFormat="1" applyFont="1" applyFill="1" applyBorder="1" applyAlignment="1">
      <alignment horizontal="center" vertical="center"/>
    </xf>
    <xf numFmtId="1" fontId="0" fillId="24" borderId="0" xfId="0" applyNumberFormat="1" applyFill="1" applyAlignment="1">
      <alignment/>
    </xf>
    <xf numFmtId="1" fontId="0" fillId="24" borderId="0" xfId="0" applyNumberFormat="1" applyFont="1" applyFill="1" applyAlignment="1">
      <alignment/>
    </xf>
    <xf numFmtId="0" fontId="33" fillId="24" borderId="32" xfId="0" applyFont="1" applyFill="1" applyBorder="1" applyAlignment="1">
      <alignment vertical="center" wrapText="1"/>
    </xf>
    <xf numFmtId="0" fontId="33" fillId="24" borderId="33" xfId="0" applyFont="1" applyFill="1" applyBorder="1" applyAlignment="1">
      <alignment vertical="center" wrapText="1"/>
    </xf>
    <xf numFmtId="0" fontId="33" fillId="24" borderId="40" xfId="0" applyFont="1" applyFill="1" applyBorder="1" applyAlignment="1">
      <alignment vertical="center" wrapText="1"/>
    </xf>
    <xf numFmtId="0" fontId="33" fillId="24" borderId="37" xfId="0" applyNumberFormat="1" applyFont="1" applyFill="1" applyBorder="1" applyAlignment="1">
      <alignment vertical="center" wrapText="1"/>
    </xf>
    <xf numFmtId="0" fontId="33" fillId="24" borderId="35" xfId="0" applyFont="1" applyFill="1" applyBorder="1" applyAlignment="1">
      <alignment vertical="center" wrapText="1"/>
    </xf>
    <xf numFmtId="0" fontId="33" fillId="24" borderId="37" xfId="0" applyFont="1" applyFill="1" applyBorder="1" applyAlignment="1">
      <alignment vertical="center" wrapText="1"/>
    </xf>
    <xf numFmtId="0" fontId="36" fillId="24" borderId="0" xfId="0" applyFont="1" applyFill="1" applyBorder="1" applyAlignment="1">
      <alignment wrapText="1"/>
    </xf>
    <xf numFmtId="165" fontId="36" fillId="24" borderId="0" xfId="0" applyNumberFormat="1" applyFont="1" applyFill="1" applyBorder="1" applyAlignment="1">
      <alignment/>
    </xf>
    <xf numFmtId="0" fontId="36" fillId="24" borderId="0" xfId="0" applyFont="1" applyFill="1" applyBorder="1" applyAlignment="1">
      <alignment/>
    </xf>
    <xf numFmtId="0" fontId="24" fillId="24" borderId="41" xfId="0" applyFont="1" applyFill="1" applyBorder="1" applyAlignment="1">
      <alignment vertical="center" wrapText="1"/>
    </xf>
    <xf numFmtId="0" fontId="0" fillId="24" borderId="42" xfId="0" applyFill="1" applyBorder="1" applyAlignment="1">
      <alignment vertical="center" wrapText="1"/>
    </xf>
    <xf numFmtId="0" fontId="25" fillId="24" borderId="42" xfId="0" applyFont="1" applyFill="1" applyBorder="1" applyAlignment="1">
      <alignment vertical="center" wrapText="1"/>
    </xf>
    <xf numFmtId="0" fontId="0" fillId="24" borderId="28" xfId="0" applyFill="1" applyBorder="1" applyAlignment="1">
      <alignment vertical="center" wrapText="1"/>
    </xf>
    <xf numFmtId="49" fontId="33" fillId="24" borderId="26" xfId="0" applyNumberFormat="1" applyFont="1" applyFill="1" applyBorder="1" applyAlignment="1">
      <alignment horizontal="center" vertical="center" wrapText="1"/>
    </xf>
    <xf numFmtId="0" fontId="35" fillId="24" borderId="13" xfId="0" applyNumberFormat="1" applyFont="1" applyFill="1" applyBorder="1" applyAlignment="1">
      <alignment vertical="center" wrapText="1"/>
    </xf>
    <xf numFmtId="49" fontId="0" fillId="0" borderId="21" xfId="0" applyNumberFormat="1" applyFill="1" applyBorder="1" applyAlignment="1">
      <alignment horizontal="center" vertical="center"/>
    </xf>
    <xf numFmtId="0" fontId="0" fillId="0" borderId="42" xfId="0" applyFill="1" applyBorder="1" applyAlignment="1">
      <alignment vertical="center" wrapText="1"/>
    </xf>
    <xf numFmtId="1" fontId="0" fillId="0" borderId="19" xfId="0" applyNumberFormat="1" applyFont="1" applyFill="1" applyBorder="1" applyAlignment="1">
      <alignment horizontal="center" vertical="center"/>
    </xf>
    <xf numFmtId="1" fontId="0" fillId="0" borderId="20"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49" fontId="25" fillId="0" borderId="21" xfId="0" applyNumberFormat="1" applyFont="1" applyFill="1" applyBorder="1" applyAlignment="1">
      <alignment horizontal="center" vertical="center"/>
    </xf>
    <xf numFmtId="0" fontId="25" fillId="0" borderId="43" xfId="0" applyFont="1" applyFill="1" applyBorder="1" applyAlignment="1">
      <alignment vertical="center" wrapText="1"/>
    </xf>
    <xf numFmtId="0" fontId="0" fillId="0" borderId="43" xfId="0" applyFill="1" applyBorder="1" applyAlignment="1">
      <alignment vertical="center" wrapText="1"/>
    </xf>
    <xf numFmtId="1" fontId="0" fillId="0" borderId="19" xfId="0" applyNumberFormat="1" applyFill="1" applyBorder="1" applyAlignment="1">
      <alignment horizontal="center" vertical="center"/>
    </xf>
    <xf numFmtId="1" fontId="0" fillId="0" borderId="20" xfId="0" applyNumberFormat="1" applyFill="1" applyBorder="1" applyAlignment="1">
      <alignment horizontal="center" vertical="center"/>
    </xf>
    <xf numFmtId="1" fontId="0" fillId="0" borderId="31" xfId="0" applyNumberFormat="1" applyFill="1" applyBorder="1" applyAlignment="1">
      <alignment horizontal="center" vertical="center"/>
    </xf>
    <xf numFmtId="0" fontId="26" fillId="0" borderId="42" xfId="0" applyFont="1" applyFill="1" applyBorder="1" applyAlignment="1">
      <alignment vertical="center" wrapText="1"/>
    </xf>
    <xf numFmtId="0" fontId="14" fillId="0" borderId="43" xfId="0" applyFont="1" applyFill="1" applyBorder="1" applyAlignment="1">
      <alignment vertical="center" wrapText="1"/>
    </xf>
    <xf numFmtId="0" fontId="27" fillId="0" borderId="43" xfId="0" applyFont="1" applyFill="1" applyBorder="1" applyAlignment="1">
      <alignment vertical="center" wrapText="1"/>
    </xf>
    <xf numFmtId="0" fontId="14" fillId="0" borderId="42" xfId="0" applyFont="1" applyFill="1" applyBorder="1" applyAlignment="1">
      <alignment vertical="center" wrapText="1"/>
    </xf>
    <xf numFmtId="1" fontId="0" fillId="0" borderId="30" xfId="0" applyNumberFormat="1" applyFont="1" applyFill="1" applyBorder="1" applyAlignment="1">
      <alignment horizontal="center" vertical="center"/>
    </xf>
    <xf numFmtId="0" fontId="25" fillId="0" borderId="42" xfId="0" applyFont="1" applyFill="1" applyBorder="1" applyAlignment="1">
      <alignment vertical="center" wrapText="1"/>
    </xf>
    <xf numFmtId="1" fontId="0" fillId="0" borderId="44" xfId="0" applyNumberFormat="1" applyFill="1" applyBorder="1" applyAlignment="1">
      <alignment horizontal="center" vertical="center"/>
    </xf>
    <xf numFmtId="49" fontId="25" fillId="0" borderId="33" xfId="0" applyNumberFormat="1" applyFont="1" applyFill="1" applyBorder="1" applyAlignment="1">
      <alignment horizontal="center" vertical="center"/>
    </xf>
    <xf numFmtId="1" fontId="0" fillId="0" borderId="10" xfId="0" applyNumberFormat="1" applyFill="1" applyBorder="1" applyAlignment="1">
      <alignment horizontal="center" vertical="center"/>
    </xf>
    <xf numFmtId="0" fontId="27" fillId="0" borderId="41" xfId="0" applyFont="1" applyFill="1" applyBorder="1" applyAlignment="1">
      <alignment vertical="center" wrapText="1"/>
    </xf>
    <xf numFmtId="1" fontId="0" fillId="0" borderId="22" xfId="0" applyNumberFormat="1" applyFill="1" applyBorder="1" applyAlignment="1">
      <alignment horizontal="center" vertical="center"/>
    </xf>
    <xf numFmtId="0" fontId="28" fillId="0" borderId="42" xfId="0" applyFont="1" applyFill="1" applyBorder="1" applyAlignment="1">
      <alignment vertical="center" wrapText="1"/>
    </xf>
    <xf numFmtId="1" fontId="0" fillId="0" borderId="30" xfId="0" applyNumberFormat="1" applyFill="1" applyBorder="1" applyAlignment="1">
      <alignment horizontal="center" vertical="center"/>
    </xf>
    <xf numFmtId="49" fontId="29" fillId="0" borderId="21" xfId="0" applyNumberFormat="1" applyFont="1" applyFill="1" applyBorder="1" applyAlignment="1">
      <alignment horizontal="center" vertical="center"/>
    </xf>
    <xf numFmtId="0" fontId="29" fillId="0" borderId="43" xfId="0" applyFont="1" applyFill="1" applyBorder="1" applyAlignment="1">
      <alignment vertical="center" wrapText="1"/>
    </xf>
    <xf numFmtId="0" fontId="29" fillId="0" borderId="45" xfId="0" applyFont="1" applyFill="1" applyBorder="1" applyAlignment="1">
      <alignment vertical="center" wrapText="1"/>
    </xf>
    <xf numFmtId="1" fontId="0" fillId="0" borderId="23" xfId="0" applyNumberFormat="1" applyFill="1" applyBorder="1" applyAlignment="1">
      <alignment horizontal="center" vertical="center"/>
    </xf>
    <xf numFmtId="1" fontId="0" fillId="0" borderId="46" xfId="0" applyNumberFormat="1" applyFill="1" applyBorder="1" applyAlignment="1">
      <alignment horizontal="center" vertical="center"/>
    </xf>
    <xf numFmtId="1" fontId="0" fillId="0" borderId="47" xfId="0" applyNumberFormat="1" applyFill="1" applyBorder="1" applyAlignment="1">
      <alignment horizontal="center" vertical="center"/>
    </xf>
    <xf numFmtId="49" fontId="0" fillId="0" borderId="32" xfId="0" applyNumberFormat="1" applyFill="1" applyBorder="1" applyAlignment="1">
      <alignment horizontal="center" vertical="center"/>
    </xf>
    <xf numFmtId="0" fontId="0" fillId="0" borderId="38" xfId="0" applyFill="1" applyBorder="1" applyAlignment="1">
      <alignment vertical="center" wrapText="1"/>
    </xf>
    <xf numFmtId="0" fontId="0" fillId="0" borderId="48" xfId="0" applyNumberFormat="1" applyFill="1" applyBorder="1" applyAlignment="1">
      <alignment vertical="center" wrapText="1"/>
    </xf>
    <xf numFmtId="1" fontId="0" fillId="0" borderId="49" xfId="0" applyNumberFormat="1" applyFill="1" applyBorder="1" applyAlignment="1">
      <alignment horizontal="center" vertical="center"/>
    </xf>
    <xf numFmtId="1" fontId="0" fillId="0" borderId="50" xfId="0" applyNumberFormat="1" applyFill="1" applyBorder="1" applyAlignment="1">
      <alignment horizontal="center" vertical="center"/>
    </xf>
    <xf numFmtId="1" fontId="0" fillId="0" borderId="51" xfId="0" applyNumberFormat="1" applyFill="1" applyBorder="1" applyAlignment="1">
      <alignment horizontal="center" vertical="center"/>
    </xf>
    <xf numFmtId="0" fontId="0" fillId="0" borderId="41" xfId="0" applyNumberFormat="1" applyFill="1" applyBorder="1" applyAlignment="1">
      <alignment vertical="center" wrapText="1"/>
    </xf>
    <xf numFmtId="1" fontId="0" fillId="0" borderId="25" xfId="0" applyNumberFormat="1" applyFill="1" applyBorder="1" applyAlignment="1">
      <alignment horizontal="center" vertical="center"/>
    </xf>
    <xf numFmtId="1" fontId="0" fillId="0" borderId="52" xfId="0" applyNumberFormat="1" applyFill="1" applyBorder="1" applyAlignment="1">
      <alignment horizontal="center" vertical="center"/>
    </xf>
    <xf numFmtId="1" fontId="0" fillId="0" borderId="16" xfId="0" applyNumberFormat="1" applyFill="1" applyBorder="1" applyAlignment="1">
      <alignment horizontal="center" vertical="center"/>
    </xf>
    <xf numFmtId="0" fontId="29" fillId="0" borderId="43" xfId="0" applyNumberFormat="1" applyFont="1" applyFill="1" applyBorder="1" applyAlignment="1">
      <alignment vertical="center" wrapText="1"/>
    </xf>
    <xf numFmtId="0" fontId="0" fillId="0" borderId="53" xfId="0" applyFill="1" applyBorder="1" applyAlignment="1">
      <alignment vertical="center" wrapText="1"/>
    </xf>
    <xf numFmtId="1" fontId="0" fillId="0" borderId="54" xfId="0" applyNumberFormat="1" applyFill="1" applyBorder="1" applyAlignment="1">
      <alignment horizontal="center" vertical="center"/>
    </xf>
    <xf numFmtId="1" fontId="0" fillId="0" borderId="55" xfId="0" applyNumberFormat="1" applyFill="1" applyBorder="1" applyAlignment="1">
      <alignment horizontal="center" vertical="center"/>
    </xf>
    <xf numFmtId="1" fontId="0" fillId="0" borderId="56" xfId="0" applyNumberFormat="1" applyFill="1" applyBorder="1" applyAlignment="1">
      <alignment horizontal="center" vertical="center"/>
    </xf>
    <xf numFmtId="0" fontId="14" fillId="0" borderId="43" xfId="0" applyNumberFormat="1" applyFont="1" applyFill="1" applyBorder="1" applyAlignment="1">
      <alignment vertical="center" wrapText="1"/>
    </xf>
    <xf numFmtId="0" fontId="0" fillId="0" borderId="57" xfId="0" applyNumberFormat="1" applyFont="1" applyFill="1" applyBorder="1" applyAlignment="1">
      <alignment vertical="center" wrapText="1"/>
    </xf>
    <xf numFmtId="1" fontId="0" fillId="0" borderId="27" xfId="0" applyNumberFormat="1" applyFill="1" applyBorder="1" applyAlignment="1">
      <alignment horizontal="center" vertical="center"/>
    </xf>
    <xf numFmtId="1" fontId="0" fillId="0" borderId="24" xfId="0" applyNumberFormat="1" applyFill="1" applyBorder="1" applyAlignment="1">
      <alignment horizontal="center" vertical="center"/>
    </xf>
    <xf numFmtId="1" fontId="0" fillId="0" borderId="36" xfId="0" applyNumberFormat="1" applyFill="1" applyBorder="1" applyAlignment="1">
      <alignment horizontal="center" vertical="center"/>
    </xf>
    <xf numFmtId="0" fontId="29" fillId="0" borderId="41" xfId="0" applyFont="1" applyFill="1" applyBorder="1" applyAlignment="1">
      <alignment vertical="center" wrapText="1"/>
    </xf>
    <xf numFmtId="1" fontId="0" fillId="0" borderId="58" xfId="0" applyNumberFormat="1" applyFill="1" applyBorder="1" applyAlignment="1">
      <alignment horizontal="center" vertical="center"/>
    </xf>
    <xf numFmtId="1" fontId="0" fillId="0" borderId="59" xfId="0" applyNumberFormat="1" applyFill="1" applyBorder="1" applyAlignment="1">
      <alignment horizontal="center" vertical="center"/>
    </xf>
    <xf numFmtId="49" fontId="0" fillId="0" borderId="21" xfId="0" applyNumberFormat="1" applyFont="1" applyFill="1" applyBorder="1" applyAlignment="1">
      <alignment horizontal="center" vertical="center"/>
    </xf>
    <xf numFmtId="0" fontId="25" fillId="0" borderId="53" xfId="0" applyFont="1" applyFill="1" applyBorder="1" applyAlignment="1">
      <alignment vertical="center" wrapText="1"/>
    </xf>
    <xf numFmtId="0" fontId="0" fillId="0" borderId="43" xfId="0" applyFont="1" applyFill="1" applyBorder="1" applyAlignment="1">
      <alignment vertical="center" wrapText="1"/>
    </xf>
    <xf numFmtId="0" fontId="29" fillId="0" borderId="43" xfId="53" applyFont="1" applyFill="1" applyBorder="1" applyAlignment="1">
      <alignment vertical="center" wrapText="1"/>
      <protection/>
    </xf>
    <xf numFmtId="49" fontId="0" fillId="0" borderId="42" xfId="0" applyNumberFormat="1" applyFill="1" applyBorder="1" applyAlignment="1">
      <alignment horizontal="center" vertical="center" wrapText="1"/>
    </xf>
    <xf numFmtId="1" fontId="0" fillId="0" borderId="10" xfId="0" applyNumberFormat="1" applyFont="1" applyFill="1" applyBorder="1" applyAlignment="1">
      <alignment horizontal="center" vertical="center" wrapText="1"/>
    </xf>
    <xf numFmtId="1" fontId="0" fillId="0" borderId="60" xfId="0" applyNumberFormat="1" applyFont="1" applyFill="1" applyBorder="1" applyAlignment="1">
      <alignment horizontal="center" vertical="center" wrapText="1"/>
    </xf>
    <xf numFmtId="1" fontId="0" fillId="0" borderId="44" xfId="0" applyNumberFormat="1" applyFont="1" applyFill="1" applyBorder="1" applyAlignment="1">
      <alignment horizontal="center" vertical="center" wrapText="1"/>
    </xf>
    <xf numFmtId="0" fontId="0" fillId="0" borderId="42" xfId="0" applyFont="1" applyFill="1" applyBorder="1" applyAlignment="1">
      <alignment vertical="center" wrapText="1"/>
    </xf>
    <xf numFmtId="1" fontId="0" fillId="0" borderId="10" xfId="0" applyNumberFormat="1" applyFont="1" applyFill="1" applyBorder="1" applyAlignment="1">
      <alignment horizontal="center" vertical="center"/>
    </xf>
    <xf numFmtId="1" fontId="0" fillId="0" borderId="60" xfId="0" applyNumberFormat="1" applyFont="1" applyFill="1" applyBorder="1" applyAlignment="1">
      <alignment horizontal="center" vertical="center"/>
    </xf>
    <xf numFmtId="1" fontId="0" fillId="0" borderId="44" xfId="0" applyNumberFormat="1" applyFont="1" applyFill="1" applyBorder="1" applyAlignment="1">
      <alignment horizontal="center" vertical="center"/>
    </xf>
    <xf numFmtId="0" fontId="0" fillId="0" borderId="43" xfId="0" applyFont="1" applyFill="1" applyBorder="1" applyAlignment="1">
      <alignment vertical="center" wrapText="1"/>
    </xf>
    <xf numFmtId="0" fontId="24" fillId="0" borderId="43" xfId="0" applyFont="1" applyFill="1" applyBorder="1" applyAlignment="1">
      <alignment vertical="center" wrapText="1"/>
    </xf>
    <xf numFmtId="49" fontId="33" fillId="24" borderId="18" xfId="0" applyNumberFormat="1" applyFont="1" applyFill="1" applyBorder="1" applyAlignment="1">
      <alignment horizontal="center" vertical="center" wrapText="1"/>
    </xf>
    <xf numFmtId="49" fontId="33" fillId="0" borderId="18" xfId="0" applyNumberFormat="1" applyFont="1" applyFill="1" applyBorder="1" applyAlignment="1">
      <alignment horizontal="center" vertical="center"/>
    </xf>
    <xf numFmtId="1" fontId="0" fillId="24" borderId="23" xfId="0" applyNumberFormat="1" applyFont="1" applyFill="1" applyBorder="1" applyAlignment="1">
      <alignment horizontal="center" vertical="center"/>
    </xf>
    <xf numFmtId="1" fontId="29" fillId="24" borderId="30" xfId="0" applyNumberFormat="1" applyFont="1" applyFill="1" applyBorder="1" applyAlignment="1">
      <alignment horizontal="center" vertical="center"/>
    </xf>
    <xf numFmtId="1" fontId="0" fillId="24" borderId="61" xfId="0" applyNumberFormat="1" applyFill="1" applyBorder="1" applyAlignment="1">
      <alignment horizontal="center" vertical="center"/>
    </xf>
    <xf numFmtId="1" fontId="0" fillId="24" borderId="61" xfId="0" applyNumberFormat="1" applyFont="1" applyFill="1" applyBorder="1" applyAlignment="1">
      <alignment horizontal="center" vertical="center"/>
    </xf>
    <xf numFmtId="1" fontId="0" fillId="24" borderId="15" xfId="0" applyNumberFormat="1" applyFill="1" applyBorder="1" applyAlignment="1">
      <alignment horizontal="center" vertical="center"/>
    </xf>
    <xf numFmtId="1" fontId="0" fillId="24" borderId="62" xfId="0" applyNumberFormat="1" applyFill="1" applyBorder="1" applyAlignment="1">
      <alignment horizontal="center" vertical="center"/>
    </xf>
    <xf numFmtId="1" fontId="0" fillId="24" borderId="30" xfId="0" applyNumberFormat="1" applyFill="1" applyBorder="1" applyAlignment="1">
      <alignment horizontal="center" vertical="center" wrapText="1"/>
    </xf>
    <xf numFmtId="1" fontId="29" fillId="24" borderId="35" xfId="0" applyNumberFormat="1" applyFont="1" applyFill="1" applyBorder="1" applyAlignment="1">
      <alignment horizontal="center" vertical="center"/>
    </xf>
    <xf numFmtId="1" fontId="29" fillId="24" borderId="21" xfId="0" applyNumberFormat="1" applyFont="1" applyFill="1" applyBorder="1" applyAlignment="1">
      <alignment horizontal="center" vertical="center"/>
    </xf>
    <xf numFmtId="1" fontId="0" fillId="24" borderId="32" xfId="0" applyNumberFormat="1" applyFill="1" applyBorder="1" applyAlignment="1">
      <alignment horizontal="center" vertical="center" wrapText="1"/>
    </xf>
    <xf numFmtId="49" fontId="34" fillId="24" borderId="11" xfId="0" applyNumberFormat="1" applyFont="1" applyFill="1" applyBorder="1" applyAlignment="1">
      <alignment horizontal="center" vertical="center"/>
    </xf>
    <xf numFmtId="49" fontId="33" fillId="24" borderId="63" xfId="0" applyNumberFormat="1" applyFont="1" applyFill="1" applyBorder="1" applyAlignment="1">
      <alignment horizontal="center" vertical="center"/>
    </xf>
    <xf numFmtId="0" fontId="34" fillId="24" borderId="35" xfId="0" applyFont="1" applyFill="1" applyBorder="1" applyAlignment="1">
      <alignment vertical="center" wrapText="1"/>
    </xf>
    <xf numFmtId="0" fontId="33" fillId="24" borderId="21" xfId="53" applyFont="1" applyFill="1" applyBorder="1" applyAlignment="1">
      <alignment vertical="center" wrapText="1"/>
      <protection/>
    </xf>
    <xf numFmtId="0" fontId="33" fillId="0" borderId="21" xfId="0" applyFont="1" applyFill="1" applyBorder="1" applyAlignment="1">
      <alignment vertical="center" wrapText="1"/>
    </xf>
    <xf numFmtId="49" fontId="33" fillId="24" borderId="31" xfId="0" applyNumberFormat="1" applyFont="1" applyFill="1" applyBorder="1" applyAlignment="1">
      <alignment horizontal="center" vertical="center"/>
    </xf>
    <xf numFmtId="0" fontId="33" fillId="24" borderId="31" xfId="0" applyFont="1" applyFill="1" applyBorder="1" applyAlignment="1">
      <alignment horizontal="center" vertical="center" wrapText="1"/>
    </xf>
    <xf numFmtId="1" fontId="0" fillId="0" borderId="21" xfId="0" applyNumberFormat="1" applyFont="1" applyFill="1" applyBorder="1" applyAlignment="1">
      <alignment horizontal="center" vertical="center"/>
    </xf>
    <xf numFmtId="1" fontId="0" fillId="0" borderId="38" xfId="0" applyNumberFormat="1" applyFill="1" applyBorder="1" applyAlignment="1">
      <alignment horizontal="center" vertical="center"/>
    </xf>
    <xf numFmtId="1" fontId="0" fillId="0" borderId="32" xfId="0" applyNumberFormat="1" applyFill="1" applyBorder="1" applyAlignment="1">
      <alignment horizontal="center" vertical="center"/>
    </xf>
    <xf numFmtId="1" fontId="0" fillId="0" borderId="21" xfId="0" applyNumberFormat="1" applyFill="1" applyBorder="1" applyAlignment="1">
      <alignment horizontal="center" vertical="center"/>
    </xf>
    <xf numFmtId="1" fontId="0" fillId="24" borderId="13" xfId="0" applyNumberFormat="1" applyFont="1" applyFill="1" applyBorder="1" applyAlignment="1">
      <alignment horizontal="center" vertical="center"/>
    </xf>
    <xf numFmtId="49" fontId="33" fillId="0" borderId="21" xfId="0" applyNumberFormat="1" applyFont="1" applyFill="1" applyBorder="1" applyAlignment="1">
      <alignment horizontal="center" vertical="center"/>
    </xf>
    <xf numFmtId="1" fontId="0" fillId="24" borderId="23" xfId="0" applyNumberFormat="1" applyFill="1" applyBorder="1" applyAlignment="1">
      <alignment horizontal="center" vertical="center" wrapText="1"/>
    </xf>
    <xf numFmtId="1" fontId="0" fillId="24" borderId="38" xfId="0" applyNumberFormat="1" applyFill="1" applyBorder="1" applyAlignment="1">
      <alignment horizontal="center" vertical="center" wrapText="1"/>
    </xf>
    <xf numFmtId="49" fontId="33" fillId="24" borderId="21" xfId="0" applyNumberFormat="1" applyFont="1" applyFill="1" applyBorder="1" applyAlignment="1">
      <alignment horizontal="center" vertical="center"/>
    </xf>
    <xf numFmtId="49" fontId="33" fillId="24" borderId="32" xfId="0" applyNumberFormat="1" applyFont="1" applyFill="1" applyBorder="1" applyAlignment="1">
      <alignment horizontal="center" vertical="center"/>
    </xf>
    <xf numFmtId="49" fontId="33" fillId="24" borderId="61" xfId="0" applyNumberFormat="1" applyFont="1" applyFill="1" applyBorder="1" applyAlignment="1">
      <alignment horizontal="center" vertical="center" wrapText="1"/>
    </xf>
    <xf numFmtId="49" fontId="34" fillId="24" borderId="31" xfId="0" applyNumberFormat="1" applyFont="1" applyFill="1" applyBorder="1" applyAlignment="1">
      <alignment horizontal="center" vertical="center"/>
    </xf>
    <xf numFmtId="49" fontId="34" fillId="24" borderId="21" xfId="0" applyNumberFormat="1" applyFont="1" applyFill="1" applyBorder="1" applyAlignment="1">
      <alignment horizontal="center" vertical="center"/>
    </xf>
    <xf numFmtId="1" fontId="0" fillId="0" borderId="60" xfId="0" applyNumberFormat="1" applyFill="1" applyBorder="1" applyAlignment="1">
      <alignment horizontal="center" vertical="center"/>
    </xf>
    <xf numFmtId="1" fontId="0" fillId="0" borderId="33" xfId="0" applyNumberFormat="1" applyFont="1" applyFill="1" applyBorder="1" applyAlignment="1">
      <alignment horizontal="center" vertical="center"/>
    </xf>
    <xf numFmtId="1" fontId="0" fillId="0" borderId="19" xfId="0" applyNumberFormat="1" applyFill="1" applyBorder="1" applyAlignment="1">
      <alignment horizontal="center" vertical="center" wrapText="1"/>
    </xf>
    <xf numFmtId="1" fontId="0" fillId="0" borderId="20" xfId="0" applyNumberFormat="1" applyFill="1" applyBorder="1" applyAlignment="1">
      <alignment horizontal="center" vertical="center" wrapText="1"/>
    </xf>
    <xf numFmtId="1" fontId="0" fillId="0" borderId="34" xfId="0" applyNumberFormat="1" applyFill="1" applyBorder="1" applyAlignment="1">
      <alignment horizontal="center" vertical="center"/>
    </xf>
    <xf numFmtId="1" fontId="0" fillId="0" borderId="35" xfId="0" applyNumberFormat="1" applyFill="1" applyBorder="1" applyAlignment="1">
      <alignment horizontal="center" vertical="center"/>
    </xf>
    <xf numFmtId="0" fontId="0" fillId="0" borderId="19" xfId="0" applyFill="1" applyBorder="1" applyAlignment="1">
      <alignment vertical="center" wrapText="1"/>
    </xf>
    <xf numFmtId="1" fontId="0" fillId="0" borderId="64" xfId="0" applyNumberFormat="1" applyFill="1" applyBorder="1" applyAlignment="1">
      <alignment horizontal="center" vertical="center"/>
    </xf>
    <xf numFmtId="1" fontId="0" fillId="0" borderId="13" xfId="0" applyNumberFormat="1" applyFill="1" applyBorder="1" applyAlignment="1">
      <alignment horizontal="center" vertical="center"/>
    </xf>
    <xf numFmtId="1" fontId="0" fillId="0" borderId="40" xfId="0" applyNumberFormat="1" applyFill="1" applyBorder="1" applyAlignment="1">
      <alignment horizontal="center" vertical="center"/>
    </xf>
    <xf numFmtId="1" fontId="0" fillId="0" borderId="37" xfId="0" applyNumberFormat="1" applyFill="1" applyBorder="1" applyAlignment="1">
      <alignment horizontal="center" vertical="center"/>
    </xf>
    <xf numFmtId="1" fontId="0" fillId="0" borderId="33" xfId="0" applyNumberFormat="1" applyFill="1" applyBorder="1" applyAlignment="1">
      <alignment horizontal="center" vertical="center"/>
    </xf>
    <xf numFmtId="49" fontId="0" fillId="0" borderId="43" xfId="0" applyNumberFormat="1" applyFont="1" applyFill="1" applyBorder="1" applyAlignment="1">
      <alignment horizontal="center" vertical="center" wrapText="1"/>
    </xf>
    <xf numFmtId="1" fontId="0" fillId="0" borderId="65" xfId="0" applyNumberFormat="1" applyFont="1" applyFill="1" applyBorder="1" applyAlignment="1">
      <alignment horizontal="center" vertical="center" wrapText="1"/>
    </xf>
    <xf numFmtId="1" fontId="0" fillId="0" borderId="20" xfId="0" applyNumberFormat="1" applyFont="1" applyFill="1" applyBorder="1" applyAlignment="1">
      <alignment horizontal="center" vertical="center" wrapText="1"/>
    </xf>
    <xf numFmtId="1" fontId="0" fillId="0" borderId="31" xfId="0" applyNumberFormat="1" applyFont="1" applyFill="1" applyBorder="1" applyAlignment="1">
      <alignment horizontal="center" vertical="center" wrapText="1"/>
    </xf>
    <xf numFmtId="1" fontId="0" fillId="0" borderId="21" xfId="0" applyNumberFormat="1" applyFont="1" applyFill="1" applyBorder="1" applyAlignment="1">
      <alignment horizontal="center" vertical="center" wrapText="1"/>
    </xf>
    <xf numFmtId="0" fontId="0" fillId="0" borderId="48" xfId="0" applyFill="1" applyBorder="1" applyAlignment="1">
      <alignment vertical="center" wrapText="1"/>
    </xf>
    <xf numFmtId="1" fontId="0" fillId="0" borderId="27" xfId="0" applyNumberFormat="1" applyFont="1" applyFill="1" applyBorder="1" applyAlignment="1">
      <alignment horizontal="center" vertical="center"/>
    </xf>
    <xf numFmtId="1" fontId="0" fillId="0" borderId="24" xfId="0" applyNumberFormat="1" applyFont="1" applyFill="1" applyBorder="1" applyAlignment="1">
      <alignment horizontal="center" vertical="center"/>
    </xf>
    <xf numFmtId="49" fontId="34" fillId="24" borderId="35" xfId="0" applyNumberFormat="1" applyFont="1" applyFill="1" applyBorder="1" applyAlignment="1">
      <alignment/>
    </xf>
    <xf numFmtId="49" fontId="33" fillId="24" borderId="21" xfId="0" applyNumberFormat="1" applyFont="1" applyFill="1" applyBorder="1" applyAlignment="1">
      <alignment horizontal="center" vertical="center" wrapText="1"/>
    </xf>
    <xf numFmtId="49" fontId="33" fillId="24" borderId="33" xfId="0" applyNumberFormat="1" applyFont="1" applyFill="1" applyBorder="1" applyAlignment="1">
      <alignment horizontal="center" vertical="center" wrapText="1"/>
    </xf>
    <xf numFmtId="49" fontId="33" fillId="24" borderId="33" xfId="0" applyNumberFormat="1" applyFont="1" applyFill="1" applyBorder="1" applyAlignment="1">
      <alignment horizontal="center" vertical="center"/>
    </xf>
    <xf numFmtId="49" fontId="33" fillId="24" borderId="21" xfId="0" applyNumberFormat="1" applyFont="1" applyFill="1" applyBorder="1" applyAlignment="1">
      <alignment vertical="center"/>
    </xf>
    <xf numFmtId="49" fontId="33" fillId="24" borderId="37" xfId="0" applyNumberFormat="1" applyFont="1" applyFill="1" applyBorder="1" applyAlignment="1">
      <alignment horizontal="center" vertical="center"/>
    </xf>
    <xf numFmtId="49" fontId="33" fillId="24" borderId="35" xfId="0" applyNumberFormat="1" applyFont="1" applyFill="1" applyBorder="1" applyAlignment="1">
      <alignment horizontal="center" vertical="center"/>
    </xf>
    <xf numFmtId="49" fontId="33" fillId="24" borderId="37" xfId="0" applyNumberFormat="1" applyFont="1" applyFill="1" applyBorder="1" applyAlignment="1">
      <alignment vertical="center"/>
    </xf>
    <xf numFmtId="49" fontId="34" fillId="24" borderId="33" xfId="0" applyNumberFormat="1" applyFont="1" applyFill="1" applyBorder="1" applyAlignment="1">
      <alignment horizontal="center" vertical="center"/>
    </xf>
    <xf numFmtId="49" fontId="34" fillId="24" borderId="63" xfId="0" applyNumberFormat="1" applyFont="1" applyFill="1" applyBorder="1" applyAlignment="1">
      <alignment horizontal="center" vertical="center"/>
    </xf>
    <xf numFmtId="1" fontId="0" fillId="24" borderId="31" xfId="0" applyNumberFormat="1" applyFill="1" applyBorder="1" applyAlignment="1">
      <alignment horizontal="center" vertical="center" wrapText="1"/>
    </xf>
    <xf numFmtId="0" fontId="33" fillId="0" borderId="33" xfId="0" applyFont="1" applyFill="1" applyBorder="1" applyAlignment="1">
      <alignment vertical="center" wrapText="1"/>
    </xf>
    <xf numFmtId="0" fontId="34" fillId="24" borderId="33" xfId="0" applyFont="1" applyFill="1" applyBorder="1" applyAlignment="1">
      <alignment vertical="center" wrapText="1"/>
    </xf>
    <xf numFmtId="49" fontId="33" fillId="24" borderId="47" xfId="0" applyNumberFormat="1" applyFont="1" applyFill="1" applyBorder="1" applyAlignment="1">
      <alignment horizontal="center" vertical="center"/>
    </xf>
    <xf numFmtId="1" fontId="0" fillId="24" borderId="46" xfId="0" applyNumberFormat="1" applyFill="1" applyBorder="1" applyAlignment="1">
      <alignment horizontal="center" vertical="center" wrapText="1"/>
    </xf>
    <xf numFmtId="1" fontId="0" fillId="24" borderId="47" xfId="0" applyNumberFormat="1" applyFill="1" applyBorder="1" applyAlignment="1">
      <alignment horizontal="center" vertical="center" wrapText="1"/>
    </xf>
    <xf numFmtId="0" fontId="33" fillId="24" borderId="66" xfId="0" applyFont="1" applyFill="1" applyBorder="1" applyAlignment="1">
      <alignment/>
    </xf>
    <xf numFmtId="49" fontId="33" fillId="24" borderId="29" xfId="0" applyNumberFormat="1" applyFont="1" applyFill="1" applyBorder="1" applyAlignment="1">
      <alignment horizontal="center"/>
    </xf>
    <xf numFmtId="0" fontId="33" fillId="24" borderId="29" xfId="0" applyFont="1" applyFill="1" applyBorder="1" applyAlignment="1">
      <alignment vertical="center" wrapText="1"/>
    </xf>
    <xf numFmtId="49" fontId="0" fillId="24" borderId="14" xfId="0" applyNumberFormat="1" applyFont="1" applyFill="1" applyBorder="1" applyAlignment="1">
      <alignment/>
    </xf>
    <xf numFmtId="49" fontId="0" fillId="24" borderId="43" xfId="0" applyNumberFormat="1" applyFill="1" applyBorder="1" applyAlignment="1">
      <alignment/>
    </xf>
    <xf numFmtId="49" fontId="25" fillId="24" borderId="43" xfId="0" applyNumberFormat="1" applyFont="1" applyFill="1" applyBorder="1" applyAlignment="1">
      <alignment/>
    </xf>
    <xf numFmtId="49" fontId="0" fillId="0" borderId="43" xfId="0" applyNumberFormat="1" applyFill="1" applyBorder="1" applyAlignment="1">
      <alignment horizontal="center" vertical="center"/>
    </xf>
    <xf numFmtId="49" fontId="25" fillId="0" borderId="43" xfId="0" applyNumberFormat="1" applyFont="1" applyFill="1" applyBorder="1" applyAlignment="1">
      <alignment horizontal="center" vertical="center"/>
    </xf>
    <xf numFmtId="49" fontId="0" fillId="0" borderId="43" xfId="0" applyNumberFormat="1" applyFont="1" applyFill="1" applyBorder="1" applyAlignment="1">
      <alignment horizontal="center" vertical="center"/>
    </xf>
    <xf numFmtId="49" fontId="0" fillId="0" borderId="43" xfId="0" applyNumberFormat="1" applyFill="1" applyBorder="1" applyAlignment="1">
      <alignment vertical="center"/>
    </xf>
    <xf numFmtId="49" fontId="25" fillId="0" borderId="42" xfId="0" applyNumberFormat="1" applyFont="1" applyFill="1" applyBorder="1" applyAlignment="1">
      <alignment horizontal="center" vertical="center"/>
    </xf>
    <xf numFmtId="49" fontId="0" fillId="0" borderId="41" xfId="0" applyNumberFormat="1" applyFill="1" applyBorder="1" applyAlignment="1">
      <alignment vertical="center"/>
    </xf>
    <xf numFmtId="0" fontId="0" fillId="24" borderId="0" xfId="0" applyFont="1" applyFill="1" applyBorder="1" applyAlignment="1">
      <alignment horizontal="center" vertical="center" wrapText="1"/>
    </xf>
    <xf numFmtId="49" fontId="29" fillId="0" borderId="43" xfId="0" applyNumberFormat="1" applyFont="1" applyFill="1" applyBorder="1" applyAlignment="1">
      <alignment horizontal="center" vertical="center"/>
    </xf>
    <xf numFmtId="49" fontId="0" fillId="0" borderId="45" xfId="0" applyNumberFormat="1" applyFill="1" applyBorder="1" applyAlignment="1">
      <alignment horizontal="center" vertical="center"/>
    </xf>
    <xf numFmtId="49" fontId="0" fillId="0" borderId="48" xfId="0" applyNumberFormat="1" applyFill="1" applyBorder="1" applyAlignment="1">
      <alignment horizontal="center" vertical="center"/>
    </xf>
    <xf numFmtId="49" fontId="0" fillId="0" borderId="57" xfId="0" applyNumberFormat="1" applyFill="1" applyBorder="1" applyAlignment="1">
      <alignment horizontal="center" vertical="center"/>
    </xf>
    <xf numFmtId="49" fontId="0" fillId="0" borderId="41" xfId="0" applyNumberFormat="1" applyFill="1" applyBorder="1" applyAlignment="1">
      <alignment horizontal="center" vertical="center"/>
    </xf>
    <xf numFmtId="49" fontId="0" fillId="0" borderId="42" xfId="0" applyNumberFormat="1" applyFill="1" applyBorder="1" applyAlignment="1">
      <alignment horizontal="center" vertical="center"/>
    </xf>
    <xf numFmtId="49" fontId="25" fillId="0" borderId="45" xfId="0" applyNumberFormat="1" applyFont="1" applyFill="1" applyBorder="1" applyAlignment="1">
      <alignment horizontal="center" vertical="center"/>
    </xf>
    <xf numFmtId="0" fontId="25" fillId="0" borderId="43" xfId="0" applyFont="1" applyFill="1" applyBorder="1" applyAlignment="1">
      <alignment horizontal="center" vertical="center"/>
    </xf>
    <xf numFmtId="49" fontId="29" fillId="0" borderId="45" xfId="0" applyNumberFormat="1" applyFont="1" applyFill="1" applyBorder="1" applyAlignment="1">
      <alignment horizontal="center" vertical="center"/>
    </xf>
    <xf numFmtId="49" fontId="0" fillId="0" borderId="45" xfId="0" applyNumberFormat="1" applyFill="1" applyBorder="1" applyAlignment="1">
      <alignment vertical="center"/>
    </xf>
    <xf numFmtId="49" fontId="0" fillId="24" borderId="28" xfId="0" applyNumberFormat="1" applyFill="1" applyBorder="1" applyAlignment="1">
      <alignment horizontal="center"/>
    </xf>
    <xf numFmtId="0" fontId="0" fillId="24" borderId="13" xfId="0" applyFont="1" applyFill="1" applyBorder="1" applyAlignment="1">
      <alignment horizontal="center"/>
    </xf>
    <xf numFmtId="0" fontId="0" fillId="24" borderId="21" xfId="0" applyFill="1" applyBorder="1" applyAlignment="1">
      <alignment horizontal="center"/>
    </xf>
    <xf numFmtId="49" fontId="25" fillId="24" borderId="21"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wrapText="1"/>
    </xf>
    <xf numFmtId="49" fontId="0" fillId="0" borderId="35"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21" xfId="0" applyNumberFormat="1" applyFill="1" applyBorder="1" applyAlignment="1">
      <alignment horizontal="center" vertical="center" wrapText="1"/>
    </xf>
    <xf numFmtId="49" fontId="0" fillId="0" borderId="21" xfId="0" applyNumberFormat="1" applyFont="1" applyFill="1" applyBorder="1" applyAlignment="1">
      <alignment horizontal="center" vertical="center"/>
    </xf>
    <xf numFmtId="49" fontId="0" fillId="0" borderId="32" xfId="0" applyNumberFormat="1" applyFont="1" applyFill="1" applyBorder="1" applyAlignment="1">
      <alignment horizontal="center" vertical="center"/>
    </xf>
    <xf numFmtId="49" fontId="0" fillId="0" borderId="64" xfId="0" applyNumberFormat="1" applyFont="1" applyFill="1" applyBorder="1" applyAlignment="1">
      <alignment horizontal="center" vertical="center" wrapText="1"/>
    </xf>
    <xf numFmtId="49" fontId="0" fillId="0" borderId="35" xfId="0" applyNumberFormat="1" applyFont="1" applyFill="1" applyBorder="1" applyAlignment="1">
      <alignment horizontal="center" vertical="center" wrapText="1"/>
    </xf>
    <xf numFmtId="0" fontId="0" fillId="0" borderId="21" xfId="0" applyFill="1" applyBorder="1" applyAlignment="1">
      <alignment horizontal="center" vertical="center" wrapText="1"/>
    </xf>
    <xf numFmtId="49" fontId="0" fillId="0" borderId="37" xfId="0" applyNumberFormat="1" applyFont="1" applyFill="1" applyBorder="1" applyAlignment="1">
      <alignment horizontal="center" vertical="center"/>
    </xf>
    <xf numFmtId="49" fontId="0" fillId="0" borderId="35" xfId="0" applyNumberFormat="1" applyFont="1" applyFill="1" applyBorder="1" applyAlignment="1">
      <alignment horizontal="center" vertical="center"/>
    </xf>
    <xf numFmtId="49" fontId="0" fillId="0" borderId="64" xfId="0" applyNumberFormat="1" applyFont="1" applyFill="1" applyBorder="1" applyAlignment="1">
      <alignment horizontal="center" vertical="center"/>
    </xf>
    <xf numFmtId="0" fontId="0" fillId="24" borderId="29" xfId="0" applyFill="1" applyBorder="1" applyAlignment="1">
      <alignment/>
    </xf>
    <xf numFmtId="0" fontId="24" fillId="24" borderId="39" xfId="0" applyFont="1" applyFill="1" applyBorder="1" applyAlignment="1">
      <alignment wrapText="1"/>
    </xf>
    <xf numFmtId="0" fontId="24" fillId="24" borderId="28" xfId="0" applyFont="1" applyFill="1" applyBorder="1" applyAlignment="1">
      <alignment wrapText="1"/>
    </xf>
    <xf numFmtId="49" fontId="33" fillId="24" borderId="18" xfId="0" applyNumberFormat="1" applyFont="1" applyFill="1" applyBorder="1" applyAlignment="1">
      <alignment horizontal="center" vertical="center" wrapText="1"/>
    </xf>
    <xf numFmtId="0" fontId="0" fillId="24" borderId="66" xfId="0" applyFill="1" applyBorder="1" applyAlignment="1">
      <alignment wrapText="1"/>
    </xf>
    <xf numFmtId="0" fontId="0" fillId="24" borderId="28" xfId="0" applyFill="1" applyBorder="1" applyAlignment="1">
      <alignment wrapText="1"/>
    </xf>
    <xf numFmtId="49" fontId="33" fillId="24" borderId="67" xfId="0" applyNumberFormat="1" applyFont="1" applyFill="1" applyBorder="1" applyAlignment="1">
      <alignment horizontal="center" vertical="center" wrapText="1"/>
    </xf>
    <xf numFmtId="0" fontId="33" fillId="24" borderId="63" xfId="0" applyFont="1" applyFill="1" applyBorder="1" applyAlignment="1">
      <alignment horizontal="center" vertical="center" wrapText="1"/>
    </xf>
    <xf numFmtId="49" fontId="33" fillId="24" borderId="26" xfId="0" applyNumberFormat="1" applyFont="1" applyFill="1" applyBorder="1" applyAlignment="1">
      <alignment horizontal="center" vertical="center" wrapText="1"/>
    </xf>
    <xf numFmtId="0" fontId="0" fillId="24" borderId="14" xfId="0" applyFill="1" applyBorder="1" applyAlignment="1">
      <alignment vertical="center" wrapText="1"/>
    </xf>
    <xf numFmtId="0" fontId="0" fillId="24" borderId="53" xfId="0" applyFill="1" applyBorder="1" applyAlignment="1">
      <alignment vertical="center" wrapText="1"/>
    </xf>
    <xf numFmtId="0" fontId="0" fillId="24" borderId="48" xfId="0" applyFill="1" applyBorder="1" applyAlignment="1">
      <alignment vertical="center" wrapText="1"/>
    </xf>
    <xf numFmtId="0" fontId="0" fillId="24" borderId="0" xfId="0" applyFill="1" applyBorder="1" applyAlignment="1">
      <alignment horizontal="center" vertical="center" wrapText="1"/>
    </xf>
    <xf numFmtId="0" fontId="0" fillId="24" borderId="68" xfId="0" applyFill="1" applyBorder="1" applyAlignment="1">
      <alignment horizontal="center" vertical="center" wrapText="1"/>
    </xf>
    <xf numFmtId="49" fontId="33" fillId="24" borderId="47" xfId="0" applyNumberFormat="1" applyFont="1" applyFill="1" applyBorder="1" applyAlignment="1">
      <alignment horizontal="center" vertical="center" wrapText="1"/>
    </xf>
    <xf numFmtId="49" fontId="33" fillId="24" borderId="60" xfId="0" applyNumberFormat="1" applyFont="1" applyFill="1" applyBorder="1" applyAlignment="1">
      <alignment horizontal="center" vertical="center" wrapText="1"/>
    </xf>
    <xf numFmtId="0" fontId="24" fillId="24" borderId="66" xfId="0" applyFont="1" applyFill="1" applyBorder="1" applyAlignment="1">
      <alignment wrapText="1"/>
    </xf>
    <xf numFmtId="0" fontId="0" fillId="0" borderId="39" xfId="0" applyBorder="1" applyAlignment="1">
      <alignment wrapText="1"/>
    </xf>
    <xf numFmtId="0" fontId="0" fillId="0" borderId="28" xfId="0" applyBorder="1" applyAlignment="1">
      <alignment wrapText="1"/>
    </xf>
    <xf numFmtId="0" fontId="23" fillId="24" borderId="0" xfId="0" applyFont="1" applyFill="1" applyAlignment="1">
      <alignment horizontal="center" wrapText="1"/>
    </xf>
    <xf numFmtId="0" fontId="0" fillId="24" borderId="40" xfId="0" applyFill="1" applyBorder="1" applyAlignment="1">
      <alignment horizontal="center" vertical="center" wrapText="1"/>
    </xf>
    <xf numFmtId="0" fontId="0" fillId="24" borderId="64" xfId="0" applyFill="1" applyBorder="1" applyAlignment="1">
      <alignment wrapText="1"/>
    </xf>
    <xf numFmtId="49" fontId="33" fillId="24" borderId="63" xfId="0" applyNumberFormat="1" applyFont="1" applyFill="1" applyBorder="1" applyAlignment="1">
      <alignment horizontal="center" vertical="center" wrapText="1"/>
    </xf>
    <xf numFmtId="0" fontId="0" fillId="24" borderId="63" xfId="0" applyFill="1" applyBorder="1" applyAlignment="1">
      <alignment horizontal="center" vertical="center" wrapText="1"/>
    </xf>
    <xf numFmtId="0" fontId="0" fillId="24" borderId="13" xfId="0" applyFill="1" applyBorder="1" applyAlignment="1">
      <alignment horizontal="center" vertical="center" wrapText="1"/>
    </xf>
    <xf numFmtId="0" fontId="0" fillId="24" borderId="14" xfId="0" applyFill="1" applyBorder="1" applyAlignment="1">
      <alignment horizontal="center" vertical="center" wrapText="1"/>
    </xf>
    <xf numFmtId="0" fontId="0" fillId="24" borderId="53" xfId="0" applyFill="1" applyBorder="1" applyAlignment="1">
      <alignment horizontal="center" vertical="center" wrapText="1"/>
    </xf>
    <xf numFmtId="0" fontId="0" fillId="24" borderId="48" xfId="0" applyFill="1" applyBorder="1" applyAlignment="1">
      <alignment horizontal="center" vertical="center" wrapText="1"/>
    </xf>
    <xf numFmtId="0" fontId="0" fillId="24" borderId="66" xfId="0" applyFill="1" applyBorder="1" applyAlignment="1">
      <alignment horizontal="center" wrapText="1"/>
    </xf>
    <xf numFmtId="0" fontId="0" fillId="24" borderId="39" xfId="0" applyFill="1" applyBorder="1" applyAlignment="1">
      <alignment horizontal="center" wrapText="1"/>
    </xf>
    <xf numFmtId="0" fontId="0" fillId="24" borderId="28" xfId="0" applyFill="1" applyBorder="1" applyAlignment="1">
      <alignment horizontal="center" wrapText="1"/>
    </xf>
    <xf numFmtId="0" fontId="0" fillId="24" borderId="13" xfId="0" applyFill="1" applyBorder="1" applyAlignment="1">
      <alignment vertical="center" wrapText="1"/>
    </xf>
    <xf numFmtId="0" fontId="0" fillId="24" borderId="40" xfId="0" applyFill="1" applyBorder="1" applyAlignment="1">
      <alignment vertical="center" wrapText="1"/>
    </xf>
    <xf numFmtId="0" fontId="0" fillId="24" borderId="64" xfId="0" applyFill="1" applyBorder="1" applyAlignment="1">
      <alignment vertical="center" wrapText="1"/>
    </xf>
    <xf numFmtId="0" fontId="24" fillId="24" borderId="39" xfId="0" applyFont="1" applyFill="1" applyBorder="1" applyAlignment="1">
      <alignment horizontal="center" wrapText="1"/>
    </xf>
    <xf numFmtId="0" fontId="0" fillId="24" borderId="68" xfId="0" applyFont="1" applyFill="1" applyBorder="1" applyAlignment="1">
      <alignment wrapText="1"/>
    </xf>
    <xf numFmtId="0" fontId="0" fillId="24" borderId="64" xfId="0" applyFill="1" applyBorder="1" applyAlignment="1">
      <alignment horizontal="center" vertical="center" wrapText="1"/>
    </xf>
    <xf numFmtId="0" fontId="0" fillId="24" borderId="68" xfId="0" applyFill="1" applyBorder="1" applyAlignment="1">
      <alignment wrapText="1"/>
    </xf>
    <xf numFmtId="0" fontId="0" fillId="24" borderId="53" xfId="0" applyFill="1" applyBorder="1" applyAlignment="1">
      <alignment wrapText="1"/>
    </xf>
    <xf numFmtId="0" fontId="0" fillId="24" borderId="48" xfId="0" applyFill="1" applyBorder="1" applyAlignment="1">
      <alignment wrapText="1"/>
    </xf>
    <xf numFmtId="0" fontId="0" fillId="0" borderId="63" xfId="0"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33"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32"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wrapText="1"/>
    </xf>
    <xf numFmtId="0" fontId="0" fillId="0" borderId="33" xfId="0" applyFill="1" applyBorder="1" applyAlignment="1">
      <alignment horizontal="center" vertical="center" wrapText="1"/>
    </xf>
    <xf numFmtId="49" fontId="0" fillId="0" borderId="32" xfId="0" applyNumberFormat="1" applyFont="1" applyFill="1" applyBorder="1" applyAlignment="1">
      <alignment horizontal="center" vertical="center" wrapText="1"/>
    </xf>
    <xf numFmtId="0" fontId="24" fillId="24" borderId="66" xfId="0" applyFont="1" applyFill="1" applyBorder="1" applyAlignment="1">
      <alignment horizontal="center" wrapText="1"/>
    </xf>
    <xf numFmtId="0" fontId="0" fillId="0" borderId="39" xfId="0" applyBorder="1" applyAlignment="1">
      <alignment horizontal="center" wrapText="1"/>
    </xf>
    <xf numFmtId="49" fontId="0" fillId="0" borderId="33" xfId="0" applyNumberFormat="1" applyFont="1" applyFill="1" applyBorder="1" applyAlignment="1">
      <alignment horizontal="center" vertical="center" wrapText="1"/>
    </xf>
    <xf numFmtId="0" fontId="0" fillId="24" borderId="17" xfId="0" applyFill="1" applyBorder="1" applyAlignment="1">
      <alignment horizontal="center" vertical="center" wrapText="1"/>
    </xf>
    <xf numFmtId="0" fontId="0" fillId="24" borderId="67" xfId="0"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д№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V169"/>
  <sheetViews>
    <sheetView tabSelected="1" view="pageBreakPreview" zoomScale="75" zoomScaleNormal="75" zoomScaleSheetLayoutView="75" workbookViewId="0" topLeftCell="A88">
      <selection activeCell="U88" sqref="U88"/>
    </sheetView>
  </sheetViews>
  <sheetFormatPr defaultColWidth="9.00390625" defaultRowHeight="12.75"/>
  <cols>
    <col min="1" max="1" width="17.375" style="4" customWidth="1"/>
    <col min="2" max="2" width="15.625" style="4" customWidth="1"/>
    <col min="3" max="3" width="80.625" style="50" customWidth="1"/>
    <col min="4" max="4" width="16.75390625" style="4" customWidth="1"/>
    <col min="5" max="5" width="15.375" style="4" customWidth="1"/>
    <col min="6" max="6" width="12.25390625" style="4" customWidth="1"/>
    <col min="7" max="7" width="12.375" style="4" customWidth="1"/>
    <col min="8" max="8" width="14.125" style="4" customWidth="1"/>
    <col min="9" max="9" width="11.00390625" style="4" customWidth="1"/>
    <col min="10" max="10" width="12.375" style="4" customWidth="1"/>
    <col min="11" max="11" width="12.25390625" style="4" customWidth="1"/>
    <col min="12" max="12" width="11.00390625" style="4" customWidth="1"/>
    <col min="13" max="13" width="12.00390625" style="4" customWidth="1"/>
    <col min="14" max="14" width="11.00390625" style="4" customWidth="1"/>
    <col min="15" max="15" width="16.00390625" style="4" customWidth="1"/>
    <col min="16" max="16" width="15.75390625" style="4" customWidth="1"/>
    <col min="17" max="16384" width="9.125" style="1" customWidth="1"/>
  </cols>
  <sheetData>
    <row r="1" ht="12.75">
      <c r="N1" s="4" t="s">
        <v>160</v>
      </c>
    </row>
    <row r="2" ht="12.75">
      <c r="N2" s="4" t="s">
        <v>1</v>
      </c>
    </row>
    <row r="3" spans="1:14" ht="20.25">
      <c r="A3" s="7"/>
      <c r="N3" s="4" t="s">
        <v>2</v>
      </c>
    </row>
    <row r="4" ht="12.75"/>
    <row r="5" ht="12.75"/>
    <row r="6" spans="3:14" ht="21.75" customHeight="1">
      <c r="C6" s="287" t="s">
        <v>154</v>
      </c>
      <c r="D6" s="287"/>
      <c r="E6" s="287"/>
      <c r="F6" s="287"/>
      <c r="G6" s="287"/>
      <c r="H6" s="287"/>
      <c r="I6" s="287"/>
      <c r="J6" s="287"/>
      <c r="K6" s="287"/>
      <c r="L6" s="287"/>
      <c r="N6" s="8"/>
    </row>
    <row r="7" spans="3:14" ht="10.5" customHeight="1">
      <c r="C7" s="51"/>
      <c r="D7" s="8"/>
      <c r="E7" s="8"/>
      <c r="F7" s="8"/>
      <c r="G7" s="8"/>
      <c r="H7" s="8"/>
      <c r="I7" s="8"/>
      <c r="J7" s="8"/>
      <c r="K7" s="8"/>
      <c r="N7" s="8"/>
    </row>
    <row r="8" ht="10.5" customHeight="1" thickBot="1">
      <c r="P8" s="4" t="s">
        <v>4</v>
      </c>
    </row>
    <row r="9" spans="1:16" ht="18" customHeight="1" thickBot="1">
      <c r="A9" s="292" t="s">
        <v>5</v>
      </c>
      <c r="B9" s="293" t="s">
        <v>6</v>
      </c>
      <c r="C9" s="277" t="s">
        <v>7</v>
      </c>
      <c r="D9" s="302" t="s">
        <v>155</v>
      </c>
      <c r="E9" s="269"/>
      <c r="F9" s="269"/>
      <c r="G9" s="269"/>
      <c r="H9" s="270"/>
      <c r="I9" s="284" t="s">
        <v>161</v>
      </c>
      <c r="J9" s="285"/>
      <c r="K9" s="285"/>
      <c r="L9" s="285"/>
      <c r="M9" s="285"/>
      <c r="N9" s="285"/>
      <c r="O9" s="286"/>
      <c r="P9" s="299" t="s">
        <v>10</v>
      </c>
    </row>
    <row r="10" spans="1:16" ht="12.75" customHeight="1" thickBot="1">
      <c r="A10" s="288"/>
      <c r="B10" s="294"/>
      <c r="C10" s="278"/>
      <c r="D10" s="293" t="s">
        <v>11</v>
      </c>
      <c r="E10" s="296" t="s">
        <v>12</v>
      </c>
      <c r="F10" s="297"/>
      <c r="G10" s="298"/>
      <c r="H10" s="292" t="s">
        <v>13</v>
      </c>
      <c r="I10" s="280" t="s">
        <v>14</v>
      </c>
      <c r="J10" s="292" t="s">
        <v>15</v>
      </c>
      <c r="K10" s="272" t="s">
        <v>12</v>
      </c>
      <c r="L10" s="273"/>
      <c r="M10" s="280" t="s">
        <v>16</v>
      </c>
      <c r="N10" s="296" t="s">
        <v>17</v>
      </c>
      <c r="O10" s="297"/>
      <c r="P10" s="300"/>
    </row>
    <row r="11" spans="1:16" ht="12.75" customHeight="1">
      <c r="A11" s="288"/>
      <c r="B11" s="294"/>
      <c r="C11" s="278"/>
      <c r="D11" s="306"/>
      <c r="E11" s="280" t="s">
        <v>18</v>
      </c>
      <c r="F11" s="288" t="s">
        <v>19</v>
      </c>
      <c r="G11" s="280" t="s">
        <v>20</v>
      </c>
      <c r="H11" s="300"/>
      <c r="I11" s="280"/>
      <c r="J11" s="288"/>
      <c r="K11" s="241" t="s">
        <v>21</v>
      </c>
      <c r="L11" s="292" t="s">
        <v>20</v>
      </c>
      <c r="M11" s="280"/>
      <c r="N11" s="288" t="s">
        <v>22</v>
      </c>
      <c r="O11" s="9" t="s">
        <v>23</v>
      </c>
      <c r="P11" s="300"/>
    </row>
    <row r="12" spans="1:16" ht="157.5" customHeight="1" thickBot="1">
      <c r="A12" s="288"/>
      <c r="B12" s="295"/>
      <c r="C12" s="279"/>
      <c r="D12" s="307"/>
      <c r="E12" s="281"/>
      <c r="F12" s="289"/>
      <c r="G12" s="305"/>
      <c r="H12" s="301"/>
      <c r="I12" s="281"/>
      <c r="J12" s="304"/>
      <c r="K12" s="303"/>
      <c r="L12" s="289"/>
      <c r="M12" s="281"/>
      <c r="N12" s="289"/>
      <c r="O12" s="10" t="s">
        <v>24</v>
      </c>
      <c r="P12" s="301"/>
    </row>
    <row r="13" spans="1:16" ht="0.75" customHeight="1" thickBot="1">
      <c r="A13" s="11">
        <v>1</v>
      </c>
      <c r="B13" s="12">
        <v>2</v>
      </c>
      <c r="C13" s="52">
        <v>3</v>
      </c>
      <c r="D13" s="13">
        <v>4</v>
      </c>
      <c r="E13" s="11">
        <v>5</v>
      </c>
      <c r="F13" s="13">
        <v>6</v>
      </c>
      <c r="G13" s="14">
        <v>7</v>
      </c>
      <c r="H13" s="11">
        <v>8</v>
      </c>
      <c r="I13" s="15">
        <v>9</v>
      </c>
      <c r="J13" s="11">
        <v>10</v>
      </c>
      <c r="K13" s="13">
        <v>11</v>
      </c>
      <c r="L13" s="11">
        <v>12</v>
      </c>
      <c r="M13" s="13">
        <v>13</v>
      </c>
      <c r="N13" s="11">
        <v>14</v>
      </c>
      <c r="O13" s="13">
        <v>15</v>
      </c>
      <c r="P13" s="11">
        <v>16</v>
      </c>
    </row>
    <row r="14" spans="1:16" s="3" customFormat="1" ht="24" customHeight="1">
      <c r="A14" s="173" t="s">
        <v>26</v>
      </c>
      <c r="B14" s="213"/>
      <c r="C14" s="175" t="s">
        <v>124</v>
      </c>
      <c r="D14" s="17">
        <f>D15</f>
        <v>16626405</v>
      </c>
      <c r="E14" s="17">
        <f aca="true" t="shared" si="0" ref="E14:P14">E15</f>
        <v>16626405</v>
      </c>
      <c r="F14" s="17">
        <f t="shared" si="0"/>
        <v>10464428</v>
      </c>
      <c r="G14" s="17">
        <f t="shared" si="0"/>
        <v>1294741</v>
      </c>
      <c r="H14" s="17">
        <f t="shared" si="0"/>
        <v>0</v>
      </c>
      <c r="I14" s="17">
        <f t="shared" si="0"/>
        <v>253180</v>
      </c>
      <c r="J14" s="17">
        <f t="shared" si="0"/>
        <v>0</v>
      </c>
      <c r="K14" s="17">
        <f t="shared" si="0"/>
        <v>0</v>
      </c>
      <c r="L14" s="17">
        <f t="shared" si="0"/>
        <v>0</v>
      </c>
      <c r="M14" s="17">
        <f t="shared" si="0"/>
        <v>253180</v>
      </c>
      <c r="N14" s="17">
        <f t="shared" si="0"/>
        <v>253180</v>
      </c>
      <c r="O14" s="164">
        <f t="shared" si="0"/>
        <v>253180</v>
      </c>
      <c r="P14" s="170">
        <f t="shared" si="0"/>
        <v>16879585</v>
      </c>
    </row>
    <row r="15" spans="1:16" ht="25.5" customHeight="1">
      <c r="A15" s="18" t="s">
        <v>28</v>
      </c>
      <c r="B15" s="188" t="s">
        <v>29</v>
      </c>
      <c r="C15" s="80" t="s">
        <v>30</v>
      </c>
      <c r="D15" s="19">
        <f>'Додаток 3'!D17+'Додаток 3'!D29+'Додаток 3'!D36+'Додаток 3'!D89+'Додаток 3'!D115+'Додаток 3'!D121</f>
        <v>16626405</v>
      </c>
      <c r="E15" s="19">
        <f>'Додаток 3'!E17+'Додаток 3'!E29+'Додаток 3'!E36+'Додаток 3'!E89+'Додаток 3'!E115+'Додаток 3'!E121</f>
        <v>16626405</v>
      </c>
      <c r="F15" s="19">
        <f>'Додаток 3'!F17+'Додаток 3'!F29+'Додаток 3'!F36+'Додаток 3'!F89+'Додаток 3'!F115+'Додаток 3'!F121</f>
        <v>10464428</v>
      </c>
      <c r="G15" s="19">
        <f>'Додаток 3'!G17+'Додаток 3'!G29+'Додаток 3'!G36+'Додаток 3'!G89+'Додаток 3'!G115+'Додаток 3'!G121</f>
        <v>1294741</v>
      </c>
      <c r="H15" s="19">
        <f>'Додаток 3'!H17+'Додаток 3'!H29+'Додаток 3'!H36+'Додаток 3'!H89+'Додаток 3'!H115+'Додаток 3'!H121</f>
        <v>0</v>
      </c>
      <c r="I15" s="19">
        <f>'Додаток 3'!I17+'Додаток 3'!I29+'Додаток 3'!I36+'Додаток 3'!I89+'Додаток 3'!I115+'Додаток 3'!I121</f>
        <v>253180</v>
      </c>
      <c r="J15" s="19">
        <f>'Додаток 3'!J17+'Додаток 3'!J29+'Додаток 3'!J36+'Додаток 3'!J89+'Додаток 3'!J115+'Додаток 3'!J121</f>
        <v>0</v>
      </c>
      <c r="K15" s="19">
        <f>'Додаток 3'!K17+'Додаток 3'!K29+'Додаток 3'!K36+'Додаток 3'!K89+'Додаток 3'!K115+'Додаток 3'!K121</f>
        <v>0</v>
      </c>
      <c r="L15" s="19">
        <f>'Додаток 3'!L17+'Додаток 3'!L29+'Додаток 3'!L36+'Додаток 3'!L89+'Додаток 3'!L115+'Додаток 3'!L121</f>
        <v>0</v>
      </c>
      <c r="M15" s="19">
        <f>'Додаток 3'!M17+'Додаток 3'!M29+'Додаток 3'!M36+'Додаток 3'!M89+'Додаток 3'!M115+'Додаток 3'!M121</f>
        <v>253180</v>
      </c>
      <c r="N15" s="19">
        <f>'Додаток 3'!N17+'Додаток 3'!N29+'Додаток 3'!N36+'Додаток 3'!N89+'Додаток 3'!N115+'Додаток 3'!N121</f>
        <v>253180</v>
      </c>
      <c r="O15" s="65">
        <f>'Додаток 3'!O17+'Додаток 3'!O29+'Додаток 3'!O36+'Додаток 3'!O89+'Додаток 3'!O115+'Додаток 3'!O121</f>
        <v>253180</v>
      </c>
      <c r="P15" s="64">
        <f>'Додаток 3'!P17+'Додаток 3'!P29+'Додаток 3'!P36+'Додаток 3'!P89+'Додаток 3'!P115+'Додаток 3'!P121</f>
        <v>16879585</v>
      </c>
    </row>
    <row r="16" spans="1:16" ht="25.5" customHeight="1">
      <c r="A16" s="16" t="s">
        <v>94</v>
      </c>
      <c r="B16" s="192"/>
      <c r="C16" s="26" t="s">
        <v>133</v>
      </c>
      <c r="D16" s="17">
        <f>D17+D19+D22+D25+D27+D29+D31+D33+D35</f>
        <v>124392987</v>
      </c>
      <c r="E16" s="17">
        <f aca="true" t="shared" si="1" ref="E16:P16">E17+E19+E22+E25+E27+E29+E31+E33+E35</f>
        <v>124392987</v>
      </c>
      <c r="F16" s="17">
        <f t="shared" si="1"/>
        <v>68349901</v>
      </c>
      <c r="G16" s="17">
        <f t="shared" si="1"/>
        <v>23718737</v>
      </c>
      <c r="H16" s="17">
        <f t="shared" si="1"/>
        <v>0</v>
      </c>
      <c r="I16" s="17">
        <f t="shared" si="1"/>
        <v>10929606</v>
      </c>
      <c r="J16" s="17">
        <f t="shared" si="1"/>
        <v>9593073</v>
      </c>
      <c r="K16" s="17">
        <f t="shared" si="1"/>
        <v>180948</v>
      </c>
      <c r="L16" s="17">
        <f t="shared" si="1"/>
        <v>0</v>
      </c>
      <c r="M16" s="17">
        <f t="shared" si="1"/>
        <v>1348533</v>
      </c>
      <c r="N16" s="17">
        <f t="shared" si="1"/>
        <v>1336533</v>
      </c>
      <c r="O16" s="164">
        <f t="shared" si="1"/>
        <v>1336533</v>
      </c>
      <c r="P16" s="171">
        <f t="shared" si="1"/>
        <v>135322593</v>
      </c>
    </row>
    <row r="17" spans="1:16" s="3" customFormat="1" ht="38.25" customHeight="1">
      <c r="A17" s="276" t="s">
        <v>99</v>
      </c>
      <c r="B17" s="214" t="s">
        <v>97</v>
      </c>
      <c r="C17" s="21" t="s">
        <v>125</v>
      </c>
      <c r="D17" s="22">
        <f>'Додаток 3'!D91</f>
        <v>46196806</v>
      </c>
      <c r="E17" s="22">
        <f>'Додаток 3'!E91</f>
        <v>46196806</v>
      </c>
      <c r="F17" s="22">
        <f>'Додаток 3'!F91</f>
        <v>23586170</v>
      </c>
      <c r="G17" s="22">
        <f>'Додаток 3'!G91</f>
        <v>10235272</v>
      </c>
      <c r="H17" s="22">
        <f>'Додаток 3'!H91</f>
        <v>0</v>
      </c>
      <c r="I17" s="22">
        <f>'Додаток 3'!I91</f>
        <v>8691536</v>
      </c>
      <c r="J17" s="22">
        <f>'Додаток 3'!J91</f>
        <v>8299636</v>
      </c>
      <c r="K17" s="22">
        <f>'Додаток 3'!K91</f>
        <v>0</v>
      </c>
      <c r="L17" s="22">
        <f>'Додаток 3'!L91</f>
        <v>0</v>
      </c>
      <c r="M17" s="22">
        <f>'Додаток 3'!M91</f>
        <v>403900</v>
      </c>
      <c r="N17" s="22">
        <f>'Додаток 3'!N91</f>
        <v>391900</v>
      </c>
      <c r="O17" s="59">
        <f>'Додаток 3'!O91</f>
        <v>391900</v>
      </c>
      <c r="P17" s="61">
        <f>'Додаток 3'!P91</f>
        <v>54888342</v>
      </c>
    </row>
    <row r="18" spans="1:17" s="3" customFormat="1" ht="30.75" customHeight="1">
      <c r="A18" s="291"/>
      <c r="B18" s="215"/>
      <c r="C18" s="21" t="s">
        <v>105</v>
      </c>
      <c r="D18" s="24">
        <f>'Додаток 3'!D92</f>
        <v>26349602</v>
      </c>
      <c r="E18" s="24">
        <f>'Додаток 3'!E92</f>
        <v>26349602</v>
      </c>
      <c r="F18" s="24">
        <f>'Додаток 3'!F92</f>
        <v>14494942</v>
      </c>
      <c r="G18" s="24">
        <f>'Додаток 3'!G92</f>
        <v>4574188</v>
      </c>
      <c r="H18" s="24">
        <f>'Додаток 3'!H92</f>
        <v>0</v>
      </c>
      <c r="I18" s="24">
        <f>'Додаток 3'!I92</f>
        <v>0</v>
      </c>
      <c r="J18" s="24">
        <f>'Додаток 3'!J92</f>
        <v>0</v>
      </c>
      <c r="K18" s="24">
        <f>'Додаток 3'!K92</f>
        <v>0</v>
      </c>
      <c r="L18" s="24">
        <f>'Додаток 3'!L92</f>
        <v>0</v>
      </c>
      <c r="M18" s="24">
        <f>'Додаток 3'!M92</f>
        <v>0</v>
      </c>
      <c r="N18" s="24">
        <f>'Додаток 3'!N92</f>
        <v>0</v>
      </c>
      <c r="O18" s="165">
        <f>'Додаток 3'!O92</f>
        <v>0</v>
      </c>
      <c r="P18" s="72">
        <f>'Додаток 3'!P92</f>
        <v>26349602</v>
      </c>
      <c r="Q18" s="5"/>
    </row>
    <row r="19" spans="1:16" ht="42.75" customHeight="1">
      <c r="A19" s="274" t="s">
        <v>101</v>
      </c>
      <c r="B19" s="216" t="s">
        <v>102</v>
      </c>
      <c r="C19" s="80" t="s">
        <v>103</v>
      </c>
      <c r="D19" s="6">
        <f>'Додаток 3'!D93</f>
        <v>70051084</v>
      </c>
      <c r="E19" s="6">
        <f>'Додаток 3'!E93</f>
        <v>70051084</v>
      </c>
      <c r="F19" s="6">
        <f>'Додаток 3'!F93</f>
        <v>40195630</v>
      </c>
      <c r="G19" s="6">
        <f>'Додаток 3'!G93</f>
        <v>12547024</v>
      </c>
      <c r="H19" s="6">
        <f>'Додаток 3'!H93</f>
        <v>0</v>
      </c>
      <c r="I19" s="6">
        <f>'Додаток 3'!I93</f>
        <v>2184630</v>
      </c>
      <c r="J19" s="6">
        <f>'Додаток 3'!J93</f>
        <v>1279997</v>
      </c>
      <c r="K19" s="6">
        <f>'Додаток 3'!K93</f>
        <v>180948</v>
      </c>
      <c r="L19" s="6">
        <f>'Додаток 3'!L93</f>
        <v>0</v>
      </c>
      <c r="M19" s="6">
        <f>'Додаток 3'!M93</f>
        <v>904633</v>
      </c>
      <c r="N19" s="6">
        <f>'Додаток 3'!N93</f>
        <v>904633</v>
      </c>
      <c r="O19" s="166">
        <f>'Додаток 3'!O93</f>
        <v>904633</v>
      </c>
      <c r="P19" s="66">
        <f>'Додаток 3'!P93</f>
        <v>72235714</v>
      </c>
    </row>
    <row r="20" spans="1:16" ht="33.75" customHeight="1">
      <c r="A20" s="274"/>
      <c r="B20" s="217"/>
      <c r="C20" s="21" t="s">
        <v>104</v>
      </c>
      <c r="D20" s="6">
        <f>'Додаток 3'!D94</f>
        <v>54181899</v>
      </c>
      <c r="E20" s="6">
        <f>'Додаток 3'!E94</f>
        <v>54181899</v>
      </c>
      <c r="F20" s="6">
        <f>'Додаток 3'!F94</f>
        <v>32453105</v>
      </c>
      <c r="G20" s="6">
        <f>'Додаток 3'!G94</f>
        <v>11086852</v>
      </c>
      <c r="H20" s="6">
        <f>'Додаток 3'!H94</f>
        <v>0</v>
      </c>
      <c r="I20" s="6">
        <f>'Додаток 3'!I94</f>
        <v>0</v>
      </c>
      <c r="J20" s="6">
        <f>'Додаток 3'!J94</f>
        <v>0</v>
      </c>
      <c r="K20" s="6">
        <f>'Додаток 3'!K94</f>
        <v>0</v>
      </c>
      <c r="L20" s="6">
        <f>'Додаток 3'!L94</f>
        <v>0</v>
      </c>
      <c r="M20" s="6">
        <f>'Додаток 3'!M94</f>
        <v>0</v>
      </c>
      <c r="N20" s="6">
        <f>'Додаток 3'!N94</f>
        <v>0</v>
      </c>
      <c r="O20" s="166">
        <f>'Додаток 3'!O94</f>
        <v>0</v>
      </c>
      <c r="P20" s="66">
        <f>'Додаток 3'!P94</f>
        <v>54181899</v>
      </c>
    </row>
    <row r="21" spans="1:16" ht="28.5" customHeight="1">
      <c r="A21" s="275"/>
      <c r="B21" s="217"/>
      <c r="C21" s="21" t="s">
        <v>105</v>
      </c>
      <c r="D21" s="6">
        <f>'Додаток 3'!D95</f>
        <v>6365861</v>
      </c>
      <c r="E21" s="6">
        <f>'Додаток 3'!E95</f>
        <v>6365861</v>
      </c>
      <c r="F21" s="6">
        <f>'Додаток 3'!F95</f>
        <v>4952759</v>
      </c>
      <c r="G21" s="6">
        <f>'Додаток 3'!G95</f>
        <v>0</v>
      </c>
      <c r="H21" s="6">
        <f>'Додаток 3'!H95</f>
        <v>0</v>
      </c>
      <c r="I21" s="6">
        <f>'Додаток 3'!I95</f>
        <v>0</v>
      </c>
      <c r="J21" s="6">
        <f>'Додаток 3'!J95</f>
        <v>0</v>
      </c>
      <c r="K21" s="6">
        <f>'Додаток 3'!K95</f>
        <v>0</v>
      </c>
      <c r="L21" s="6">
        <f>'Додаток 3'!L95</f>
        <v>0</v>
      </c>
      <c r="M21" s="6">
        <f>'Додаток 3'!M95</f>
        <v>0</v>
      </c>
      <c r="N21" s="6">
        <f>'Додаток 3'!N95</f>
        <v>0</v>
      </c>
      <c r="O21" s="166">
        <f>'Додаток 3'!O95</f>
        <v>0</v>
      </c>
      <c r="P21" s="66">
        <f>'Додаток 3'!P95</f>
        <v>6365861</v>
      </c>
    </row>
    <row r="22" spans="1:16" ht="32.25" customHeight="1">
      <c r="A22" s="276" t="s">
        <v>106</v>
      </c>
      <c r="B22" s="216" t="s">
        <v>102</v>
      </c>
      <c r="C22" s="80" t="s">
        <v>107</v>
      </c>
      <c r="D22" s="6">
        <f>'Додаток 3'!D96</f>
        <v>802419</v>
      </c>
      <c r="E22" s="6">
        <f>'Додаток 3'!E96</f>
        <v>802419</v>
      </c>
      <c r="F22" s="6">
        <f>'Додаток 3'!F96</f>
        <v>476364</v>
      </c>
      <c r="G22" s="6">
        <f>'Додаток 3'!G96</f>
        <v>147488</v>
      </c>
      <c r="H22" s="6">
        <f>'Додаток 3'!H96</f>
        <v>0</v>
      </c>
      <c r="I22" s="6">
        <f>'Додаток 3'!I96</f>
        <v>0</v>
      </c>
      <c r="J22" s="6">
        <f>'Додаток 3'!J96</f>
        <v>0</v>
      </c>
      <c r="K22" s="6">
        <f>'Додаток 3'!K96</f>
        <v>0</v>
      </c>
      <c r="L22" s="6">
        <f>'Додаток 3'!L96</f>
        <v>0</v>
      </c>
      <c r="M22" s="6">
        <f>'Додаток 3'!M96</f>
        <v>0</v>
      </c>
      <c r="N22" s="6">
        <f>'Додаток 3'!N96</f>
        <v>0</v>
      </c>
      <c r="O22" s="166">
        <f>'Додаток 3'!O96</f>
        <v>0</v>
      </c>
      <c r="P22" s="66">
        <f>'Додаток 3'!P96</f>
        <v>802419</v>
      </c>
    </row>
    <row r="23" spans="1:16" ht="34.5" customHeight="1">
      <c r="A23" s="274"/>
      <c r="B23" s="217"/>
      <c r="C23" s="21" t="s">
        <v>104</v>
      </c>
      <c r="D23" s="19">
        <f>'Додаток 3'!D97</f>
        <v>455470</v>
      </c>
      <c r="E23" s="19">
        <f>'Додаток 3'!E97</f>
        <v>455470</v>
      </c>
      <c r="F23" s="19">
        <f>'Додаток 3'!F97</f>
        <v>373332</v>
      </c>
      <c r="G23" s="19">
        <f>'Додаток 3'!G97</f>
        <v>0</v>
      </c>
      <c r="H23" s="19">
        <f>'Додаток 3'!H97</f>
        <v>0</v>
      </c>
      <c r="I23" s="19">
        <f>'Додаток 3'!I97</f>
        <v>0</v>
      </c>
      <c r="J23" s="19">
        <f>'Додаток 3'!J97</f>
        <v>0</v>
      </c>
      <c r="K23" s="19">
        <f>'Додаток 3'!K97</f>
        <v>0</v>
      </c>
      <c r="L23" s="19">
        <f>'Додаток 3'!L97</f>
        <v>0</v>
      </c>
      <c r="M23" s="19">
        <f>'Додаток 3'!M97</f>
        <v>0</v>
      </c>
      <c r="N23" s="19">
        <f>'Додаток 3'!N97</f>
        <v>0</v>
      </c>
      <c r="O23" s="65">
        <f>'Додаток 3'!O97</f>
        <v>0</v>
      </c>
      <c r="P23" s="64">
        <f>'Додаток 3'!P97</f>
        <v>455470</v>
      </c>
    </row>
    <row r="24" spans="1:16" ht="30.75" customHeight="1">
      <c r="A24" s="275"/>
      <c r="B24" s="217"/>
      <c r="C24" s="21" t="s">
        <v>105</v>
      </c>
      <c r="D24" s="19">
        <f>'Додаток 3'!D98</f>
        <v>68850</v>
      </c>
      <c r="E24" s="19">
        <f>'Додаток 3'!E98</f>
        <v>68850</v>
      </c>
      <c r="F24" s="19">
        <f>'Додаток 3'!F98</f>
        <v>56190</v>
      </c>
      <c r="G24" s="19">
        <f>'Додаток 3'!G98</f>
        <v>0</v>
      </c>
      <c r="H24" s="19">
        <f>'Додаток 3'!H98</f>
        <v>0</v>
      </c>
      <c r="I24" s="19">
        <f>'Додаток 3'!I98</f>
        <v>0</v>
      </c>
      <c r="J24" s="19">
        <f>'Додаток 3'!J98</f>
        <v>0</v>
      </c>
      <c r="K24" s="19">
        <f>'Додаток 3'!K98</f>
        <v>0</v>
      </c>
      <c r="L24" s="19">
        <f>'Додаток 3'!L98</f>
        <v>0</v>
      </c>
      <c r="M24" s="19">
        <f>'Додаток 3'!M98</f>
        <v>0</v>
      </c>
      <c r="N24" s="19">
        <f>'Додаток 3'!N98</f>
        <v>0</v>
      </c>
      <c r="O24" s="65">
        <f>'Додаток 3'!O98</f>
        <v>0</v>
      </c>
      <c r="P24" s="64">
        <f>'Додаток 3'!P98</f>
        <v>68850</v>
      </c>
    </row>
    <row r="25" spans="1:16" ht="30.75" customHeight="1">
      <c r="A25" s="271" t="s">
        <v>96</v>
      </c>
      <c r="B25" s="188" t="s">
        <v>97</v>
      </c>
      <c r="C25" s="21" t="s">
        <v>98</v>
      </c>
      <c r="D25" s="22">
        <f>'Додаток 3'!D83</f>
        <v>1160633</v>
      </c>
      <c r="E25" s="22">
        <f>'Додаток 3'!E83</f>
        <v>1160633</v>
      </c>
      <c r="F25" s="22">
        <f>'Додаток 3'!F83</f>
        <v>0</v>
      </c>
      <c r="G25" s="22">
        <f>'Додаток 3'!G83</f>
        <v>0</v>
      </c>
      <c r="H25" s="22">
        <f>'Додаток 3'!H83</f>
        <v>0</v>
      </c>
      <c r="I25" s="22">
        <f>'Додаток 3'!I83</f>
        <v>0</v>
      </c>
      <c r="J25" s="22">
        <f>'Додаток 3'!J83</f>
        <v>0</v>
      </c>
      <c r="K25" s="22">
        <f>'Додаток 3'!K83</f>
        <v>0</v>
      </c>
      <c r="L25" s="22">
        <f>'Додаток 3'!L83</f>
        <v>0</v>
      </c>
      <c r="M25" s="22">
        <f>'Додаток 3'!M83</f>
        <v>0</v>
      </c>
      <c r="N25" s="22">
        <f>'Додаток 3'!N83</f>
        <v>0</v>
      </c>
      <c r="O25" s="59">
        <f>'Додаток 3'!O83</f>
        <v>0</v>
      </c>
      <c r="P25" s="61">
        <f>'Додаток 3'!P83</f>
        <v>1160633</v>
      </c>
    </row>
    <row r="26" spans="1:16" ht="99.75" customHeight="1">
      <c r="A26" s="271"/>
      <c r="B26" s="217"/>
      <c r="C26" s="176" t="str">
        <f>'Додаток 3'!C84</f>
        <v>у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v>
      </c>
      <c r="D26" s="22">
        <f>'Додаток 3'!D84</f>
        <v>1160633</v>
      </c>
      <c r="E26" s="22">
        <f>'Додаток 3'!E84</f>
        <v>1160633</v>
      </c>
      <c r="F26" s="22">
        <f>'Додаток 3'!F84</f>
        <v>0</v>
      </c>
      <c r="G26" s="22">
        <f>'Додаток 3'!G84</f>
        <v>0</v>
      </c>
      <c r="H26" s="22">
        <f>'Додаток 3'!H84</f>
        <v>0</v>
      </c>
      <c r="I26" s="22">
        <f>'Додаток 3'!I84</f>
        <v>0</v>
      </c>
      <c r="J26" s="22">
        <f>'Додаток 3'!J84</f>
        <v>0</v>
      </c>
      <c r="K26" s="22">
        <f>'Додаток 3'!K84</f>
        <v>0</v>
      </c>
      <c r="L26" s="22">
        <f>'Додаток 3'!L84</f>
        <v>0</v>
      </c>
      <c r="M26" s="22">
        <f>'Додаток 3'!M84</f>
        <v>0</v>
      </c>
      <c r="N26" s="22">
        <f>'Додаток 3'!N84</f>
        <v>0</v>
      </c>
      <c r="O26" s="59">
        <f>'Додаток 3'!O84</f>
        <v>0</v>
      </c>
      <c r="P26" s="61">
        <f>'Додаток 3'!P84</f>
        <v>1160633</v>
      </c>
    </row>
    <row r="27" spans="1:16" ht="55.5" customHeight="1">
      <c r="A27" s="276" t="s">
        <v>108</v>
      </c>
      <c r="B27" s="188" t="s">
        <v>109</v>
      </c>
      <c r="C27" s="21" t="s">
        <v>110</v>
      </c>
      <c r="D27" s="6">
        <f>'Додаток 3'!D99</f>
        <v>3838770</v>
      </c>
      <c r="E27" s="6">
        <f>'Додаток 3'!E99</f>
        <v>3838770</v>
      </c>
      <c r="F27" s="6">
        <f>'Додаток 3'!F99</f>
        <v>2460701</v>
      </c>
      <c r="G27" s="6">
        <f>'Додаток 3'!G99</f>
        <v>669944</v>
      </c>
      <c r="H27" s="6">
        <f>'Додаток 3'!H99</f>
        <v>0</v>
      </c>
      <c r="I27" s="6">
        <f>'Додаток 3'!I99</f>
        <v>53440</v>
      </c>
      <c r="J27" s="6">
        <f>'Додаток 3'!J99</f>
        <v>13440</v>
      </c>
      <c r="K27" s="6">
        <f>'Додаток 3'!K99</f>
        <v>0</v>
      </c>
      <c r="L27" s="6">
        <f>'Додаток 3'!L99</f>
        <v>0</v>
      </c>
      <c r="M27" s="6">
        <f>'Додаток 3'!M99</f>
        <v>40000</v>
      </c>
      <c r="N27" s="6">
        <f>'Додаток 3'!N99</f>
        <v>40000</v>
      </c>
      <c r="O27" s="166">
        <f>'Додаток 3'!O99</f>
        <v>40000</v>
      </c>
      <c r="P27" s="66">
        <f>'Додаток 3'!P99</f>
        <v>3892210</v>
      </c>
    </row>
    <row r="28" spans="1:16" ht="34.5" customHeight="1">
      <c r="A28" s="291"/>
      <c r="B28" s="188"/>
      <c r="C28" s="21" t="s">
        <v>105</v>
      </c>
      <c r="D28" s="6">
        <f>'Додаток 3'!D100</f>
        <v>312492</v>
      </c>
      <c r="E28" s="6">
        <f>'Додаток 3'!E100</f>
        <v>312492</v>
      </c>
      <c r="F28" s="6">
        <f>'Додаток 3'!F100</f>
        <v>256140</v>
      </c>
      <c r="G28" s="6">
        <f>'Додаток 3'!G100</f>
        <v>0</v>
      </c>
      <c r="H28" s="6">
        <f>'Додаток 3'!H100</f>
        <v>0</v>
      </c>
      <c r="I28" s="6">
        <f>'Додаток 3'!I100</f>
        <v>0</v>
      </c>
      <c r="J28" s="6">
        <f>'Додаток 3'!J100</f>
        <v>0</v>
      </c>
      <c r="K28" s="6">
        <f>'Додаток 3'!K100</f>
        <v>0</v>
      </c>
      <c r="L28" s="6">
        <f>'Додаток 3'!L100</f>
        <v>0</v>
      </c>
      <c r="M28" s="6">
        <f>'Додаток 3'!M100</f>
        <v>0</v>
      </c>
      <c r="N28" s="6">
        <f>'Додаток 3'!N100</f>
        <v>0</v>
      </c>
      <c r="O28" s="166">
        <f>'Додаток 3'!O100</f>
        <v>0</v>
      </c>
      <c r="P28" s="66">
        <f>'Додаток 3'!P100</f>
        <v>312492</v>
      </c>
    </row>
    <row r="29" spans="1:16" s="4" customFormat="1" ht="33.75" customHeight="1">
      <c r="A29" s="276" t="s">
        <v>111</v>
      </c>
      <c r="B29" s="188" t="s">
        <v>112</v>
      </c>
      <c r="C29" s="21" t="s">
        <v>113</v>
      </c>
      <c r="D29" s="6">
        <f>'Додаток 3'!D101</f>
        <v>439252</v>
      </c>
      <c r="E29" s="6">
        <f>'Додаток 3'!E101</f>
        <v>439252</v>
      </c>
      <c r="F29" s="6">
        <f>'Додаток 3'!F101</f>
        <v>320031</v>
      </c>
      <c r="G29" s="6">
        <f>'Додаток 3'!G101</f>
        <v>32589</v>
      </c>
      <c r="H29" s="6">
        <f>'Додаток 3'!H101</f>
        <v>0</v>
      </c>
      <c r="I29" s="6">
        <f>'Додаток 3'!I101</f>
        <v>0</v>
      </c>
      <c r="J29" s="6">
        <f>'Додаток 3'!J101</f>
        <v>0</v>
      </c>
      <c r="K29" s="6">
        <f>'Додаток 3'!K101</f>
        <v>0</v>
      </c>
      <c r="L29" s="6">
        <f>'Додаток 3'!L101</f>
        <v>0</v>
      </c>
      <c r="M29" s="6">
        <f>'Додаток 3'!M101</f>
        <v>0</v>
      </c>
      <c r="N29" s="6">
        <f>'Додаток 3'!N101</f>
        <v>0</v>
      </c>
      <c r="O29" s="166">
        <f>'Додаток 3'!O101</f>
        <v>0</v>
      </c>
      <c r="P29" s="66">
        <f>'Додаток 3'!P101</f>
        <v>439252</v>
      </c>
    </row>
    <row r="30" spans="1:16" s="4" customFormat="1" ht="33.75" customHeight="1">
      <c r="A30" s="308"/>
      <c r="B30" s="188"/>
      <c r="C30" s="21" t="s">
        <v>105</v>
      </c>
      <c r="D30" s="6">
        <f>'Додаток 3'!D102</f>
        <v>32640</v>
      </c>
      <c r="E30" s="6">
        <f>'Додаток 3'!E102</f>
        <v>32640</v>
      </c>
      <c r="F30" s="6">
        <f>'Додаток 3'!F102</f>
        <v>26754</v>
      </c>
      <c r="G30" s="6">
        <f>'Додаток 3'!G102</f>
        <v>0</v>
      </c>
      <c r="H30" s="6">
        <v>0</v>
      </c>
      <c r="I30" s="6">
        <f>'Додаток 3'!I102</f>
        <v>0</v>
      </c>
      <c r="J30" s="6">
        <f>'Додаток 3'!J102</f>
        <v>0</v>
      </c>
      <c r="K30" s="6">
        <f>'Додаток 3'!K102</f>
        <v>0</v>
      </c>
      <c r="L30" s="6">
        <f>'Додаток 3'!L102</f>
        <v>0</v>
      </c>
      <c r="M30" s="6">
        <f>'Додаток 3'!M102</f>
        <v>0</v>
      </c>
      <c r="N30" s="6">
        <f>'Додаток 3'!N102</f>
        <v>0</v>
      </c>
      <c r="O30" s="166">
        <f>'Додаток 3'!O102</f>
        <v>0</v>
      </c>
      <c r="P30" s="66">
        <f>'Додаток 3'!P102</f>
        <v>0</v>
      </c>
    </row>
    <row r="31" spans="1:16" s="4" customFormat="1" ht="39.75" customHeight="1">
      <c r="A31" s="276" t="s">
        <v>114</v>
      </c>
      <c r="B31" s="188" t="s">
        <v>112</v>
      </c>
      <c r="C31" s="21" t="s">
        <v>115</v>
      </c>
      <c r="D31" s="6">
        <f>'Додаток 3'!D103</f>
        <v>313688</v>
      </c>
      <c r="E31" s="6">
        <f>'Додаток 3'!E103</f>
        <v>313688</v>
      </c>
      <c r="F31" s="6">
        <f>'Додаток 3'!F103</f>
        <v>201594</v>
      </c>
      <c r="G31" s="6">
        <f>'Додаток 3'!G103</f>
        <v>15384</v>
      </c>
      <c r="H31" s="6">
        <f>'Додаток 3'!H103</f>
        <v>0</v>
      </c>
      <c r="I31" s="6">
        <f>'Додаток 3'!I103</f>
        <v>0</v>
      </c>
      <c r="J31" s="6">
        <f>'Додаток 3'!J103</f>
        <v>0</v>
      </c>
      <c r="K31" s="6">
        <f>'Додаток 3'!K103</f>
        <v>0</v>
      </c>
      <c r="L31" s="6">
        <f>'Додаток 3'!L103</f>
        <v>0</v>
      </c>
      <c r="M31" s="6">
        <f>'Додаток 3'!M103</f>
        <v>0</v>
      </c>
      <c r="N31" s="6">
        <f>'Додаток 3'!N103</f>
        <v>0</v>
      </c>
      <c r="O31" s="166">
        <f>'Додаток 3'!O103</f>
        <v>0</v>
      </c>
      <c r="P31" s="66">
        <f>'Додаток 3'!P103</f>
        <v>313688</v>
      </c>
    </row>
    <row r="32" spans="1:16" s="4" customFormat="1" ht="39.75" customHeight="1">
      <c r="A32" s="290"/>
      <c r="B32" s="188"/>
      <c r="C32" s="21" t="s">
        <v>105</v>
      </c>
      <c r="D32" s="19">
        <f>'Додаток 3'!D104</f>
        <v>25868</v>
      </c>
      <c r="E32" s="19">
        <f>'Додаток 3'!E104</f>
        <v>25868</v>
      </c>
      <c r="F32" s="19">
        <f>'Додаток 3'!F104</f>
        <v>21203</v>
      </c>
      <c r="G32" s="19">
        <f>'Додаток 3'!G104</f>
        <v>0</v>
      </c>
      <c r="H32" s="163">
        <v>0</v>
      </c>
      <c r="I32" s="6">
        <f>'Додаток 3'!I104</f>
        <v>0</v>
      </c>
      <c r="J32" s="6">
        <f>'Додаток 3'!J104</f>
        <v>0</v>
      </c>
      <c r="K32" s="6">
        <f>'Додаток 3'!K104</f>
        <v>0</v>
      </c>
      <c r="L32" s="6">
        <f>'Додаток 3'!L104</f>
        <v>0</v>
      </c>
      <c r="M32" s="6">
        <f>'Додаток 3'!M104</f>
        <v>0</v>
      </c>
      <c r="N32" s="6">
        <f>'Додаток 3'!N104</f>
        <v>0</v>
      </c>
      <c r="O32" s="166">
        <f>'Додаток 3'!O104</f>
        <v>0</v>
      </c>
      <c r="P32" s="66">
        <f>'Додаток 3'!P104</f>
        <v>0</v>
      </c>
    </row>
    <row r="33" spans="1:16" ht="34.5" customHeight="1">
      <c r="A33" s="276" t="s">
        <v>116</v>
      </c>
      <c r="B33" s="188" t="s">
        <v>112</v>
      </c>
      <c r="C33" s="21" t="s">
        <v>117</v>
      </c>
      <c r="D33" s="24">
        <f>'Додаток 3'!D105</f>
        <v>1563185</v>
      </c>
      <c r="E33" s="24">
        <f>'Додаток 3'!E105</f>
        <v>1563185</v>
      </c>
      <c r="F33" s="24">
        <f>'Додаток 3'!F105</f>
        <v>1109411</v>
      </c>
      <c r="G33" s="24">
        <f>'Додаток 3'!G105</f>
        <v>71036</v>
      </c>
      <c r="H33" s="23">
        <f>'Додаток 3'!H105</f>
        <v>0</v>
      </c>
      <c r="I33" s="22">
        <f>'Додаток 3'!I105</f>
        <v>0</v>
      </c>
      <c r="J33" s="22">
        <f>'Додаток 3'!J105</f>
        <v>0</v>
      </c>
      <c r="K33" s="22">
        <f>'Додаток 3'!K105</f>
        <v>0</v>
      </c>
      <c r="L33" s="22">
        <f>'Додаток 3'!L105</f>
        <v>0</v>
      </c>
      <c r="M33" s="22">
        <f>'Додаток 3'!M105</f>
        <v>0</v>
      </c>
      <c r="N33" s="22">
        <f>'Додаток 3'!N105</f>
        <v>0</v>
      </c>
      <c r="O33" s="59">
        <f>'Додаток 3'!O105</f>
        <v>0</v>
      </c>
      <c r="P33" s="61">
        <f>'Додаток 3'!P105</f>
        <v>1563185</v>
      </c>
    </row>
    <row r="34" spans="1:16" ht="34.5" customHeight="1">
      <c r="A34" s="290"/>
      <c r="B34" s="188"/>
      <c r="C34" s="21" t="s">
        <v>105</v>
      </c>
      <c r="D34" s="24">
        <f>'Додаток 3'!D106</f>
        <v>105287</v>
      </c>
      <c r="E34" s="24">
        <f>'Додаток 3'!E106</f>
        <v>105287</v>
      </c>
      <c r="F34" s="24">
        <f>'Додаток 3'!F106</f>
        <v>86300</v>
      </c>
      <c r="G34" s="24">
        <f>'Додаток 3'!G106</f>
        <v>0</v>
      </c>
      <c r="H34" s="24">
        <f>'Додаток 3'!H106</f>
        <v>0</v>
      </c>
      <c r="I34" s="24">
        <f>'Додаток 3'!I106</f>
        <v>0</v>
      </c>
      <c r="J34" s="24">
        <f>'Додаток 3'!J106</f>
        <v>0</v>
      </c>
      <c r="K34" s="24">
        <f>'Додаток 3'!K106</f>
        <v>0</v>
      </c>
      <c r="L34" s="24">
        <f>'Додаток 3'!L106</f>
        <v>0</v>
      </c>
      <c r="M34" s="24">
        <f>'Додаток 3'!M106</f>
        <v>0</v>
      </c>
      <c r="N34" s="24">
        <f>'Додаток 3'!N106</f>
        <v>0</v>
      </c>
      <c r="O34" s="165">
        <f>'Додаток 3'!O106</f>
        <v>0</v>
      </c>
      <c r="P34" s="72">
        <f>'Додаток 3'!P106</f>
        <v>0</v>
      </c>
    </row>
    <row r="35" spans="1:16" ht="45" customHeight="1">
      <c r="A35" s="18" t="s">
        <v>118</v>
      </c>
      <c r="B35" s="188" t="s">
        <v>112</v>
      </c>
      <c r="C35" s="21" t="s">
        <v>119</v>
      </c>
      <c r="D35" s="24">
        <f>'Додаток 3'!D107</f>
        <v>27150</v>
      </c>
      <c r="E35" s="24">
        <f>'Додаток 3'!E107</f>
        <v>27150</v>
      </c>
      <c r="F35" s="24">
        <f>'Додаток 3'!F107</f>
        <v>0</v>
      </c>
      <c r="G35" s="24">
        <f>'Додаток 3'!G107</f>
        <v>0</v>
      </c>
      <c r="H35" s="24">
        <f>'Додаток 3'!H107</f>
        <v>0</v>
      </c>
      <c r="I35" s="24">
        <f>'Додаток 3'!I107</f>
        <v>0</v>
      </c>
      <c r="J35" s="24">
        <f>'Додаток 3'!J107</f>
        <v>0</v>
      </c>
      <c r="K35" s="24">
        <f>'Додаток 3'!K107</f>
        <v>0</v>
      </c>
      <c r="L35" s="24">
        <f>'Додаток 3'!L107</f>
        <v>0</v>
      </c>
      <c r="M35" s="24">
        <f>'Додаток 3'!M107</f>
        <v>0</v>
      </c>
      <c r="N35" s="24">
        <f>'Додаток 3'!N107</f>
        <v>0</v>
      </c>
      <c r="O35" s="165">
        <f>'Додаток 3'!O107</f>
        <v>0</v>
      </c>
      <c r="P35" s="72">
        <f>'Додаток 3'!P107</f>
        <v>27150</v>
      </c>
    </row>
    <row r="36" spans="1:16" ht="36" customHeight="1">
      <c r="A36" s="16" t="s">
        <v>31</v>
      </c>
      <c r="B36" s="192"/>
      <c r="C36" s="26" t="s">
        <v>134</v>
      </c>
      <c r="D36" s="22">
        <f>D37+D39+D41+D44+D46+D48+D50+D52+D54+D56+D58+D60+D62+D64+D66+D68+D70+D72+D74+D77+D79+D81+D82+D83+D84+D78+D76</f>
        <v>206377626</v>
      </c>
      <c r="E36" s="22">
        <f>E37+E39+E41+E44+E46+E48+E50+E52+E54+E56+E58+E60+E62+E64+E66+E68+E70+E72+E74+E77+E79+E81+E82+E83+E84+E78+E76</f>
        <v>206377626</v>
      </c>
      <c r="F36" s="22">
        <f aca="true" t="shared" si="2" ref="F36:O36">F37+F39+F41+F44+F46+F48+F50+F52+F54+F56+F58+F60+F62+F64+F66+F68+F70+F72+F74+F77+F79+F81+F82+F83+F84</f>
        <v>4113427</v>
      </c>
      <c r="G36" s="22">
        <f t="shared" si="2"/>
        <v>286368</v>
      </c>
      <c r="H36" s="22">
        <f t="shared" si="2"/>
        <v>0</v>
      </c>
      <c r="I36" s="22">
        <f t="shared" si="2"/>
        <v>46127</v>
      </c>
      <c r="J36" s="22">
        <f t="shared" si="2"/>
        <v>46127</v>
      </c>
      <c r="K36" s="22">
        <f t="shared" si="2"/>
        <v>33711</v>
      </c>
      <c r="L36" s="22">
        <f t="shared" si="2"/>
        <v>0</v>
      </c>
      <c r="M36" s="22">
        <f t="shared" si="2"/>
        <v>0</v>
      </c>
      <c r="N36" s="22">
        <f t="shared" si="2"/>
        <v>0</v>
      </c>
      <c r="O36" s="59">
        <f t="shared" si="2"/>
        <v>0</v>
      </c>
      <c r="P36" s="61">
        <f>P37+P39+P41+P44+P46+P48+P50+P52+P54+P56+P58+P60+P62+P64+P66+P68+P70+P72+P74+P77+P79+P81+P82+P83+P84+P76+P78</f>
        <v>206423753</v>
      </c>
    </row>
    <row r="37" spans="1:16" s="3" customFormat="1" ht="173.25" customHeight="1">
      <c r="A37" s="18" t="s">
        <v>48</v>
      </c>
      <c r="B37" s="188" t="s">
        <v>49</v>
      </c>
      <c r="C37" s="21" t="str">
        <f>'Додаток 3'!C38</f>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
      <c r="D37" s="22">
        <f>'Додаток 3'!D38</f>
        <v>14479774</v>
      </c>
      <c r="E37" s="22">
        <f>'Додаток 3'!E38</f>
        <v>14479774</v>
      </c>
      <c r="F37" s="22">
        <f>'Додаток 3'!F38</f>
        <v>0</v>
      </c>
      <c r="G37" s="22">
        <f>'Додаток 3'!G38</f>
        <v>0</v>
      </c>
      <c r="H37" s="22">
        <f>'Додаток 3'!H38</f>
        <v>0</v>
      </c>
      <c r="I37" s="22">
        <f>'Додаток 3'!I38</f>
        <v>0</v>
      </c>
      <c r="J37" s="22">
        <f>'Додаток 3'!J38</f>
        <v>0</v>
      </c>
      <c r="K37" s="22">
        <f>'Додаток 3'!K38</f>
        <v>0</v>
      </c>
      <c r="L37" s="22">
        <f>'Додаток 3'!L38</f>
        <v>0</v>
      </c>
      <c r="M37" s="22">
        <f>'Додаток 3'!M38</f>
        <v>0</v>
      </c>
      <c r="N37" s="22">
        <f>'Додаток 3'!N38</f>
        <v>0</v>
      </c>
      <c r="O37" s="59">
        <f>'Додаток 3'!O38</f>
        <v>0</v>
      </c>
      <c r="P37" s="61">
        <f>'Додаток 3'!P38</f>
        <v>14479774</v>
      </c>
    </row>
    <row r="38" spans="1:16" ht="105" customHeight="1">
      <c r="A38" s="18"/>
      <c r="B38" s="188"/>
      <c r="C38" s="79" t="str">
        <f>'Додаток 3'!C39</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38" s="27">
        <f>'Додаток 3'!D39</f>
        <v>14479774</v>
      </c>
      <c r="E38" s="27">
        <f>'Додаток 3'!E39</f>
        <v>14479774</v>
      </c>
      <c r="F38" s="27">
        <f>'Додаток 3'!F39</f>
        <v>0</v>
      </c>
      <c r="G38" s="27">
        <f>'Додаток 3'!G39</f>
        <v>0</v>
      </c>
      <c r="H38" s="27">
        <f>'Додаток 3'!H39</f>
        <v>0</v>
      </c>
      <c r="I38" s="27">
        <f>'Додаток 3'!I39</f>
        <v>0</v>
      </c>
      <c r="J38" s="27">
        <f>'Додаток 3'!J39</f>
        <v>0</v>
      </c>
      <c r="K38" s="27">
        <f>'Додаток 3'!K39</f>
        <v>0</v>
      </c>
      <c r="L38" s="27">
        <f>'Додаток 3'!L39</f>
        <v>0</v>
      </c>
      <c r="M38" s="27">
        <f>'Додаток 3'!M39</f>
        <v>0</v>
      </c>
      <c r="N38" s="27">
        <f>'Додаток 3'!N39</f>
        <v>0</v>
      </c>
      <c r="O38" s="74">
        <f>'Додаток 3'!O39</f>
        <v>0</v>
      </c>
      <c r="P38" s="69">
        <f>'Додаток 3'!P39</f>
        <v>14479774</v>
      </c>
    </row>
    <row r="39" spans="1:16" ht="146.25" customHeight="1" thickBot="1">
      <c r="A39" s="28" t="s">
        <v>50</v>
      </c>
      <c r="B39" s="218" t="s">
        <v>49</v>
      </c>
      <c r="C39" s="84" t="str">
        <f>'Додаток 3'!C40</f>
        <v>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
      <c r="D39" s="33">
        <f>'Додаток 3'!D40</f>
        <v>1470</v>
      </c>
      <c r="E39" s="29">
        <f>'Додаток 3'!E40</f>
        <v>1470</v>
      </c>
      <c r="F39" s="29">
        <f>'Додаток 3'!F40</f>
        <v>0</v>
      </c>
      <c r="G39" s="29">
        <f>'Додаток 3'!G40</f>
        <v>0</v>
      </c>
      <c r="H39" s="29">
        <f>'Додаток 3'!H40</f>
        <v>0</v>
      </c>
      <c r="I39" s="29">
        <f>'Додаток 3'!I40</f>
        <v>0</v>
      </c>
      <c r="J39" s="29">
        <f>'Додаток 3'!J40</f>
        <v>0</v>
      </c>
      <c r="K39" s="29">
        <f>'Додаток 3'!K40</f>
        <v>0</v>
      </c>
      <c r="L39" s="29">
        <f>'Додаток 3'!L40</f>
        <v>0</v>
      </c>
      <c r="M39" s="29">
        <f>'Додаток 3'!M40</f>
        <v>0</v>
      </c>
      <c r="N39" s="29">
        <f>'Додаток 3'!N40</f>
        <v>0</v>
      </c>
      <c r="O39" s="70">
        <f>'Додаток 3'!O40</f>
        <v>0</v>
      </c>
      <c r="P39" s="71">
        <f>'Додаток 3'!P40</f>
        <v>1470</v>
      </c>
    </row>
    <row r="40" spans="1:16" ht="80.25" customHeight="1" thickBot="1">
      <c r="A40" s="174"/>
      <c r="B40" s="216"/>
      <c r="C40" s="80" t="str">
        <f>'Додаток 3'!C41</f>
        <v>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D40" s="24">
        <f>'Додаток 3'!D41</f>
        <v>1470</v>
      </c>
      <c r="E40" s="24">
        <f>'Додаток 3'!E41</f>
        <v>1470</v>
      </c>
      <c r="F40" s="24">
        <f>'Додаток 3'!F41</f>
        <v>0</v>
      </c>
      <c r="G40" s="24">
        <f>'Додаток 3'!G41</f>
        <v>0</v>
      </c>
      <c r="H40" s="24">
        <f>'Додаток 3'!H41</f>
        <v>0</v>
      </c>
      <c r="I40" s="24">
        <f>'Додаток 3'!I41</f>
        <v>0</v>
      </c>
      <c r="J40" s="24">
        <f>'Додаток 3'!J41</f>
        <v>0</v>
      </c>
      <c r="K40" s="24">
        <f>'Додаток 3'!K41</f>
        <v>0</v>
      </c>
      <c r="L40" s="24">
        <f>'Додаток 3'!L41</f>
        <v>0</v>
      </c>
      <c r="M40" s="24">
        <f>'Додаток 3'!M41</f>
        <v>0</v>
      </c>
      <c r="N40" s="24">
        <f>'Додаток 3'!N41</f>
        <v>0</v>
      </c>
      <c r="O40" s="165">
        <f>'Додаток 3'!O41</f>
        <v>0</v>
      </c>
      <c r="P40" s="72">
        <f>'Додаток 3'!P41</f>
        <v>1470</v>
      </c>
    </row>
    <row r="41" spans="1:16" ht="255.75" customHeight="1" thickBot="1">
      <c r="A41" s="92" t="s">
        <v>51</v>
      </c>
      <c r="B41" s="189" t="s">
        <v>49</v>
      </c>
      <c r="C41" s="93" t="str">
        <f>'Додаток 3'!C42</f>
        <v>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v>
      </c>
      <c r="D41" s="30">
        <f>'Додаток 3'!D42</f>
        <v>3658165</v>
      </c>
      <c r="E41" s="30">
        <f>'Додаток 3'!E42</f>
        <v>3658165</v>
      </c>
      <c r="F41" s="30">
        <f>'Додаток 3'!F42</f>
        <v>0</v>
      </c>
      <c r="G41" s="30">
        <f>'Додаток 3'!G42</f>
        <v>0</v>
      </c>
      <c r="H41" s="30">
        <f>'Додаток 3'!H42</f>
        <v>0</v>
      </c>
      <c r="I41" s="30">
        <f>'Додаток 3'!I42</f>
        <v>0</v>
      </c>
      <c r="J41" s="30">
        <f>'Додаток 3'!J42</f>
        <v>0</v>
      </c>
      <c r="K41" s="30">
        <f>'Додаток 3'!K42</f>
        <v>0</v>
      </c>
      <c r="L41" s="30">
        <f>'Додаток 3'!L42</f>
        <v>0</v>
      </c>
      <c r="M41" s="30">
        <f>'Додаток 3'!M42</f>
        <v>0</v>
      </c>
      <c r="N41" s="30">
        <f>'Додаток 3'!N42</f>
        <v>0</v>
      </c>
      <c r="O41" s="167">
        <f>'Додаток 3'!O42</f>
        <v>0</v>
      </c>
      <c r="P41" s="38">
        <f>'Додаток 3'!P42</f>
        <v>3658165</v>
      </c>
    </row>
    <row r="42" spans="1:16" ht="219" customHeight="1">
      <c r="A42" s="161"/>
      <c r="B42" s="217"/>
      <c r="C42" s="32" t="str">
        <f>'Додаток 3'!C43</f>
        <v>(до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житлово-комунальні послуги</v>
      </c>
      <c r="D42" s="22">
        <f>'Додаток 3'!D43</f>
        <v>0</v>
      </c>
      <c r="E42" s="22">
        <f>'Додаток 3'!E43</f>
        <v>0</v>
      </c>
      <c r="F42" s="22">
        <f>'Додаток 3'!F43</f>
        <v>0</v>
      </c>
      <c r="G42" s="22">
        <f>'Додаток 3'!G43</f>
        <v>0</v>
      </c>
      <c r="H42" s="22">
        <f>'Додаток 3'!H43</f>
        <v>0</v>
      </c>
      <c r="I42" s="22">
        <f>'Додаток 3'!I43</f>
        <v>0</v>
      </c>
      <c r="J42" s="22">
        <f>'Додаток 3'!J43</f>
        <v>0</v>
      </c>
      <c r="K42" s="22">
        <f>'Додаток 3'!K43</f>
        <v>0</v>
      </c>
      <c r="L42" s="22">
        <f>'Додаток 3'!L43</f>
        <v>0</v>
      </c>
      <c r="M42" s="22">
        <f>'Додаток 3'!M43</f>
        <v>0</v>
      </c>
      <c r="N42" s="22">
        <f>'Додаток 3'!N43</f>
        <v>0</v>
      </c>
      <c r="O42" s="59">
        <f>'Додаток 3'!O43</f>
        <v>0</v>
      </c>
      <c r="P42" s="58">
        <f>'Додаток 3'!P43</f>
        <v>0</v>
      </c>
    </row>
    <row r="43" spans="1:16" ht="89.25" customHeight="1">
      <c r="A43" s="179"/>
      <c r="B43" s="217"/>
      <c r="C43" s="32" t="str">
        <f>'Додаток 3'!C44</f>
        <v>в тому числі за рахунок  субвенції з державого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територій),вивезення побутового сміття та рідких нечистот</v>
      </c>
      <c r="D43" s="22">
        <f>'Додаток 3'!D44</f>
        <v>3658165</v>
      </c>
      <c r="E43" s="22">
        <f>'Додаток 3'!E44</f>
        <v>3658165</v>
      </c>
      <c r="F43" s="22">
        <f>'Додаток 3'!F44</f>
        <v>0</v>
      </c>
      <c r="G43" s="22">
        <f>'Додаток 3'!G44</f>
        <v>0</v>
      </c>
      <c r="H43" s="22">
        <f>'Додаток 3'!H44</f>
        <v>0</v>
      </c>
      <c r="I43" s="22">
        <f>'Додаток 3'!I44</f>
        <v>0</v>
      </c>
      <c r="J43" s="22">
        <f>'Додаток 3'!J44</f>
        <v>0</v>
      </c>
      <c r="K43" s="22">
        <f>'Додаток 3'!K44</f>
        <v>0</v>
      </c>
      <c r="L43" s="22">
        <f>'Додаток 3'!L44</f>
        <v>0</v>
      </c>
      <c r="M43" s="22">
        <f>'Додаток 3'!M44</f>
        <v>0</v>
      </c>
      <c r="N43" s="22">
        <f>'Додаток 3'!N44</f>
        <v>0</v>
      </c>
      <c r="O43" s="59">
        <f>'Додаток 3'!O44</f>
        <v>0</v>
      </c>
      <c r="P43" s="61">
        <f>'Додаток 3'!P44</f>
        <v>3658165</v>
      </c>
    </row>
    <row r="44" spans="1:16" ht="69" customHeight="1">
      <c r="A44" s="31" t="s">
        <v>52</v>
      </c>
      <c r="B44" s="189" t="s">
        <v>53</v>
      </c>
      <c r="C44" s="81" t="str">
        <f>'Додаток 3'!C45</f>
        <v>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
      <c r="D44" s="22">
        <f>'Додаток 3'!D45</f>
        <v>1318137</v>
      </c>
      <c r="E44" s="22">
        <f>'Додаток 3'!E45</f>
        <v>1318137</v>
      </c>
      <c r="F44" s="22">
        <f>'Додаток 3'!F45</f>
        <v>0</v>
      </c>
      <c r="G44" s="22">
        <f>'Додаток 3'!G45</f>
        <v>0</v>
      </c>
      <c r="H44" s="22">
        <f>'Додаток 3'!H45</f>
        <v>0</v>
      </c>
      <c r="I44" s="22">
        <f>'Додаток 3'!I45</f>
        <v>0</v>
      </c>
      <c r="J44" s="22">
        <f>'Додаток 3'!J45</f>
        <v>0</v>
      </c>
      <c r="K44" s="22">
        <f>'Додаток 3'!K45</f>
        <v>0</v>
      </c>
      <c r="L44" s="22">
        <f>'Додаток 3'!L45</f>
        <v>0</v>
      </c>
      <c r="M44" s="22">
        <f>'Додаток 3'!M45</f>
        <v>0</v>
      </c>
      <c r="N44" s="22">
        <f>'Додаток 3'!N45</f>
        <v>0</v>
      </c>
      <c r="O44" s="59">
        <f>'Додаток 3'!O45</f>
        <v>0</v>
      </c>
      <c r="P44" s="61">
        <f>'Додаток 3'!P45</f>
        <v>1318137</v>
      </c>
    </row>
    <row r="45" spans="1:16" ht="106.5" customHeight="1">
      <c r="A45" s="18"/>
      <c r="B45" s="217"/>
      <c r="C45" s="32" t="str">
        <f>'Додаток 3'!C48</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45" s="22">
        <f>'Додаток 3'!D46</f>
        <v>1318137</v>
      </c>
      <c r="E45" s="22">
        <f>'Додаток 3'!E46</f>
        <v>1318137</v>
      </c>
      <c r="F45" s="22">
        <f>'Додаток 3'!F46</f>
        <v>0</v>
      </c>
      <c r="G45" s="22">
        <f>'Додаток 3'!G46</f>
        <v>0</v>
      </c>
      <c r="H45" s="22">
        <f>'Додаток 3'!H46</f>
        <v>0</v>
      </c>
      <c r="I45" s="22">
        <f>'Додаток 3'!I46</f>
        <v>0</v>
      </c>
      <c r="J45" s="22">
        <f>'Додаток 3'!J46</f>
        <v>0</v>
      </c>
      <c r="K45" s="22">
        <f>'Додаток 3'!K46</f>
        <v>0</v>
      </c>
      <c r="L45" s="22">
        <f>'Додаток 3'!L46</f>
        <v>0</v>
      </c>
      <c r="M45" s="22">
        <f>'Додаток 3'!M46</f>
        <v>0</v>
      </c>
      <c r="N45" s="22">
        <f>'Додаток 3'!N46</f>
        <v>0</v>
      </c>
      <c r="O45" s="59">
        <f>'Додаток 3'!O46</f>
        <v>0</v>
      </c>
      <c r="P45" s="61">
        <f>'Додаток 3'!P46</f>
        <v>1318137</v>
      </c>
    </row>
    <row r="46" spans="1:16" ht="99.75" customHeight="1">
      <c r="A46" s="18" t="s">
        <v>54</v>
      </c>
      <c r="B46" s="188" t="s">
        <v>53</v>
      </c>
      <c r="C46" s="32" t="str">
        <f>'Додаток 3'!C47</f>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v>
      </c>
      <c r="D46" s="22">
        <f>'Додаток 3'!D47</f>
        <v>1519343</v>
      </c>
      <c r="E46" s="22">
        <f>'Додаток 3'!E47</f>
        <v>1519343</v>
      </c>
      <c r="F46" s="22">
        <f>'Додаток 3'!F47</f>
        <v>0</v>
      </c>
      <c r="G46" s="22">
        <f>'Додаток 3'!G47</f>
        <v>0</v>
      </c>
      <c r="H46" s="22">
        <f>'Додаток 3'!H47</f>
        <v>0</v>
      </c>
      <c r="I46" s="22">
        <f>'Додаток 3'!I47</f>
        <v>0</v>
      </c>
      <c r="J46" s="22">
        <f>'Додаток 3'!J47</f>
        <v>0</v>
      </c>
      <c r="K46" s="22">
        <f>'Додаток 3'!K47</f>
        <v>0</v>
      </c>
      <c r="L46" s="22">
        <f>'Додаток 3'!L47</f>
        <v>0</v>
      </c>
      <c r="M46" s="22">
        <f>'Додаток 3'!M47</f>
        <v>0</v>
      </c>
      <c r="N46" s="22">
        <f>'Додаток 3'!N47</f>
        <v>0</v>
      </c>
      <c r="O46" s="59">
        <f>'Додаток 3'!O47</f>
        <v>0</v>
      </c>
      <c r="P46" s="61">
        <f>'Додаток 3'!P47</f>
        <v>1519343</v>
      </c>
    </row>
    <row r="47" spans="1:16" ht="106.5" customHeight="1">
      <c r="A47" s="18"/>
      <c r="B47" s="217"/>
      <c r="C47" s="79" t="str">
        <f>'Додаток 3'!C48</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47" s="22">
        <f>'Додаток 3'!D48</f>
        <v>1519343</v>
      </c>
      <c r="E47" s="22">
        <f>'Додаток 3'!E48</f>
        <v>1519343</v>
      </c>
      <c r="F47" s="22">
        <f>'Додаток 3'!F48</f>
        <v>0</v>
      </c>
      <c r="G47" s="22">
        <f>'Додаток 3'!G48</f>
        <v>0</v>
      </c>
      <c r="H47" s="22">
        <f>'Додаток 3'!H48</f>
        <v>0</v>
      </c>
      <c r="I47" s="22">
        <f>'Додаток 3'!I48</f>
        <v>0</v>
      </c>
      <c r="J47" s="22">
        <f>'Додаток 3'!J48</f>
        <v>0</v>
      </c>
      <c r="K47" s="22">
        <f>'Додаток 3'!K48</f>
        <v>0</v>
      </c>
      <c r="L47" s="22">
        <f>'Додаток 3'!L48</f>
        <v>0</v>
      </c>
      <c r="M47" s="22">
        <f>'Додаток 3'!M48</f>
        <v>0</v>
      </c>
      <c r="N47" s="22">
        <f>'Додаток 3'!N48</f>
        <v>0</v>
      </c>
      <c r="O47" s="59">
        <f>'Додаток 3'!O48</f>
        <v>0</v>
      </c>
      <c r="P47" s="61">
        <f>'Додаток 3'!P48</f>
        <v>1519343</v>
      </c>
    </row>
    <row r="48" spans="1:16" ht="103.5" customHeight="1" thickBot="1">
      <c r="A48" s="28" t="s">
        <v>55</v>
      </c>
      <c r="B48" s="218" t="s">
        <v>53</v>
      </c>
      <c r="C48" s="82" t="str">
        <f>'Додаток 3'!C49</f>
        <v>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v>
      </c>
      <c r="D48" s="33">
        <f>'Додаток 3'!D49</f>
        <v>735</v>
      </c>
      <c r="E48" s="33">
        <f>'Додаток 3'!E49</f>
        <v>735</v>
      </c>
      <c r="F48" s="33">
        <f>'Додаток 3'!F49</f>
        <v>0</v>
      </c>
      <c r="G48" s="33">
        <f>'Додаток 3'!G49</f>
        <v>0</v>
      </c>
      <c r="H48" s="33">
        <f>'Додаток 3'!H49</f>
        <v>0</v>
      </c>
      <c r="I48" s="33">
        <f>'Додаток 3'!I49</f>
        <v>0</v>
      </c>
      <c r="J48" s="33">
        <f>'Додаток 3'!J49</f>
        <v>0</v>
      </c>
      <c r="K48" s="33">
        <f>'Додаток 3'!K49</f>
        <v>0</v>
      </c>
      <c r="L48" s="33">
        <f>'Додаток 3'!L49</f>
        <v>0</v>
      </c>
      <c r="M48" s="33">
        <f>'Додаток 3'!M49</f>
        <v>0</v>
      </c>
      <c r="N48" s="33">
        <f>'Додаток 3'!N49</f>
        <v>0</v>
      </c>
      <c r="O48" s="168">
        <f>'Додаток 3'!O49</f>
        <v>0</v>
      </c>
      <c r="P48" s="71">
        <f>'Додаток 3'!P49</f>
        <v>735</v>
      </c>
    </row>
    <row r="49" spans="1:16" ht="93" customHeight="1">
      <c r="A49" s="34"/>
      <c r="B49" s="219"/>
      <c r="C49" s="83" t="str">
        <f>'Додаток 3'!C50</f>
        <v>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v>
      </c>
      <c r="D49" s="25">
        <f>'Додаток 3'!D50</f>
        <v>735</v>
      </c>
      <c r="E49" s="25">
        <f>'Додаток 3'!E50</f>
        <v>735</v>
      </c>
      <c r="F49" s="25">
        <f>'Додаток 3'!F50</f>
        <v>0</v>
      </c>
      <c r="G49" s="25">
        <f>'Додаток 3'!G50</f>
        <v>0</v>
      </c>
      <c r="H49" s="25">
        <f>'Додаток 3'!H50</f>
        <v>0</v>
      </c>
      <c r="I49" s="25">
        <f>'Додаток 3'!I50</f>
        <v>0</v>
      </c>
      <c r="J49" s="25">
        <f>'Додаток 3'!J50</f>
        <v>0</v>
      </c>
      <c r="K49" s="25">
        <f>'Додаток 3'!K50</f>
        <v>0</v>
      </c>
      <c r="L49" s="25">
        <f>'Додаток 3'!L50</f>
        <v>0</v>
      </c>
      <c r="M49" s="25">
        <f>'Додаток 3'!M50</f>
        <v>0</v>
      </c>
      <c r="N49" s="25">
        <f>'Додаток 3'!N50</f>
        <v>0</v>
      </c>
      <c r="O49" s="67">
        <f>'Додаток 3'!O50</f>
        <v>0</v>
      </c>
      <c r="P49" s="68">
        <f>'Додаток 3'!P50</f>
        <v>735</v>
      </c>
    </row>
    <row r="50" spans="1:16" ht="49.5" customHeight="1">
      <c r="A50" s="18" t="s">
        <v>56</v>
      </c>
      <c r="B50" s="188" t="s">
        <v>34</v>
      </c>
      <c r="C50" s="21" t="str">
        <f>'Додаток 3'!C51</f>
        <v>Допомога у зв"язку з вагітністю і пологами</v>
      </c>
      <c r="D50" s="22">
        <f>'Додаток 3'!D51</f>
        <v>1281185</v>
      </c>
      <c r="E50" s="22">
        <f>'Додаток 3'!E51</f>
        <v>1281185</v>
      </c>
      <c r="F50" s="22">
        <f>'Додаток 3'!F51</f>
        <v>0</v>
      </c>
      <c r="G50" s="22">
        <f>'Додаток 3'!G51</f>
        <v>0</v>
      </c>
      <c r="H50" s="22">
        <f>'Додаток 3'!H51</f>
        <v>0</v>
      </c>
      <c r="I50" s="22">
        <f>'Додаток 3'!I51</f>
        <v>0</v>
      </c>
      <c r="J50" s="22">
        <f>'Додаток 3'!J51</f>
        <v>0</v>
      </c>
      <c r="K50" s="22">
        <f>'Додаток 3'!K51</f>
        <v>0</v>
      </c>
      <c r="L50" s="22">
        <f>'Додаток 3'!L51</f>
        <v>0</v>
      </c>
      <c r="M50" s="22">
        <f>'Додаток 3'!M51</f>
        <v>0</v>
      </c>
      <c r="N50" s="22">
        <f>'Додаток 3'!N51</f>
        <v>0</v>
      </c>
      <c r="O50" s="59">
        <f>'Додаток 3'!O51</f>
        <v>0</v>
      </c>
      <c r="P50" s="61">
        <f>'Додаток 3'!P51</f>
        <v>1281185</v>
      </c>
    </row>
    <row r="51" spans="1:16" ht="88.5" customHeight="1">
      <c r="A51" s="18"/>
      <c r="B51" s="217"/>
      <c r="C51" s="21" t="str">
        <f>'Додаток 3'!C52</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1" s="22">
        <f>'Додаток 3'!D52</f>
        <v>1281185</v>
      </c>
      <c r="E51" s="22">
        <f>'Додаток 3'!E52</f>
        <v>1281185</v>
      </c>
      <c r="F51" s="22">
        <f>'Додаток 3'!F52</f>
        <v>0</v>
      </c>
      <c r="G51" s="22">
        <f>'Додаток 3'!G52</f>
        <v>0</v>
      </c>
      <c r="H51" s="22">
        <f>'Додаток 3'!H52</f>
        <v>0</v>
      </c>
      <c r="I51" s="22">
        <f>'Додаток 3'!I52</f>
        <v>0</v>
      </c>
      <c r="J51" s="22">
        <f>'Додаток 3'!J52</f>
        <v>0</v>
      </c>
      <c r="K51" s="22">
        <f>'Додаток 3'!K52</f>
        <v>0</v>
      </c>
      <c r="L51" s="22">
        <f>'Додаток 3'!L52</f>
        <v>0</v>
      </c>
      <c r="M51" s="22">
        <f>'Додаток 3'!M52</f>
        <v>0</v>
      </c>
      <c r="N51" s="22">
        <f>'Додаток 3'!N52</f>
        <v>0</v>
      </c>
      <c r="O51" s="59">
        <f>'Додаток 3'!O52</f>
        <v>0</v>
      </c>
      <c r="P51" s="61">
        <f>'Додаток 3'!P52</f>
        <v>1281185</v>
      </c>
    </row>
    <row r="52" spans="1:16" ht="44.25" customHeight="1">
      <c r="A52" s="18" t="s">
        <v>58</v>
      </c>
      <c r="B52" s="188" t="s">
        <v>34</v>
      </c>
      <c r="C52" s="21" t="str">
        <f>'Додаток 3'!C53</f>
        <v>Допомога до досягнення дитиною трирічного віку</v>
      </c>
      <c r="D52" s="22">
        <f>'Додаток 3'!D53</f>
        <v>1404500</v>
      </c>
      <c r="E52" s="22">
        <f>'Додаток 3'!E53</f>
        <v>1404500</v>
      </c>
      <c r="F52" s="22">
        <f>'Додаток 3'!F53</f>
        <v>0</v>
      </c>
      <c r="G52" s="22">
        <f>'Додаток 3'!G53</f>
        <v>0</v>
      </c>
      <c r="H52" s="22">
        <f>'Додаток 3'!H53</f>
        <v>0</v>
      </c>
      <c r="I52" s="22">
        <f>'Додаток 3'!I53</f>
        <v>0</v>
      </c>
      <c r="J52" s="22">
        <f>'Додаток 3'!J53</f>
        <v>0</v>
      </c>
      <c r="K52" s="22">
        <f>'Додаток 3'!K53</f>
        <v>0</v>
      </c>
      <c r="L52" s="22">
        <f>'Додаток 3'!L53</f>
        <v>0</v>
      </c>
      <c r="M52" s="22">
        <f>'Додаток 3'!M53</f>
        <v>0</v>
      </c>
      <c r="N52" s="22">
        <f>'Додаток 3'!N53</f>
        <v>0</v>
      </c>
      <c r="O52" s="59">
        <f>'Додаток 3'!O53</f>
        <v>0</v>
      </c>
      <c r="P52" s="61">
        <f>'Додаток 3'!P53</f>
        <v>1404500</v>
      </c>
    </row>
    <row r="53" spans="1:16" ht="81" customHeight="1">
      <c r="A53" s="18"/>
      <c r="B53" s="217"/>
      <c r="C53" s="21" t="str">
        <f>'Додаток 3'!C54</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3" s="22">
        <f>'Додаток 3'!D54</f>
        <v>1404500</v>
      </c>
      <c r="E53" s="22">
        <f>'Додаток 3'!E54</f>
        <v>1404500</v>
      </c>
      <c r="F53" s="22">
        <f>'Додаток 3'!F54</f>
        <v>0</v>
      </c>
      <c r="G53" s="22">
        <f>'Додаток 3'!G54</f>
        <v>0</v>
      </c>
      <c r="H53" s="22">
        <f>'Додаток 3'!H54</f>
        <v>0</v>
      </c>
      <c r="I53" s="22">
        <f>'Додаток 3'!I54</f>
        <v>0</v>
      </c>
      <c r="J53" s="22">
        <f>'Додаток 3'!J54</f>
        <v>0</v>
      </c>
      <c r="K53" s="22">
        <f>'Додаток 3'!K54</f>
        <v>0</v>
      </c>
      <c r="L53" s="22">
        <f>'Додаток 3'!L54</f>
        <v>0</v>
      </c>
      <c r="M53" s="22">
        <f>'Додаток 3'!M54</f>
        <v>0</v>
      </c>
      <c r="N53" s="22">
        <f>'Додаток 3'!N54</f>
        <v>0</v>
      </c>
      <c r="O53" s="59">
        <f>'Додаток 3'!O54</f>
        <v>0</v>
      </c>
      <c r="P53" s="61">
        <f>'Додаток 3'!P54</f>
        <v>1404500</v>
      </c>
    </row>
    <row r="54" spans="1:16" ht="53.25" customHeight="1">
      <c r="A54" s="18" t="s">
        <v>60</v>
      </c>
      <c r="B54" s="188" t="s">
        <v>34</v>
      </c>
      <c r="C54" s="21" t="str">
        <f>'Додаток 3'!C55</f>
        <v>Допомога при народженні дитини</v>
      </c>
      <c r="D54" s="22">
        <f>'Додаток 3'!D55</f>
        <v>62125400</v>
      </c>
      <c r="E54" s="22">
        <f>'Додаток 3'!E55</f>
        <v>62125400</v>
      </c>
      <c r="F54" s="22">
        <f>'Додаток 3'!F55</f>
        <v>0</v>
      </c>
      <c r="G54" s="22">
        <f>'Додаток 3'!G55</f>
        <v>0</v>
      </c>
      <c r="H54" s="22">
        <f>'Додаток 3'!H55</f>
        <v>0</v>
      </c>
      <c r="I54" s="22">
        <f>'Додаток 3'!I55</f>
        <v>0</v>
      </c>
      <c r="J54" s="22">
        <f>'Додаток 3'!J55</f>
        <v>0</v>
      </c>
      <c r="K54" s="22">
        <f>'Додаток 3'!K55</f>
        <v>0</v>
      </c>
      <c r="L54" s="22">
        <f>'Додаток 3'!L55</f>
        <v>0</v>
      </c>
      <c r="M54" s="22">
        <f>'Додаток 3'!M55</f>
        <v>0</v>
      </c>
      <c r="N54" s="22">
        <f>'Додаток 3'!N55</f>
        <v>0</v>
      </c>
      <c r="O54" s="59">
        <f>'Додаток 3'!O55</f>
        <v>0</v>
      </c>
      <c r="P54" s="61">
        <f>'Додаток 3'!P55</f>
        <v>62125400</v>
      </c>
    </row>
    <row r="55" spans="1:16" ht="84" customHeight="1">
      <c r="A55" s="18"/>
      <c r="B55" s="217"/>
      <c r="C55" s="21" t="str">
        <f>'Додаток 3'!C56</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5" s="22">
        <f>'Додаток 3'!D56</f>
        <v>62125400</v>
      </c>
      <c r="E55" s="22">
        <f>'Додаток 3'!E56</f>
        <v>62125400</v>
      </c>
      <c r="F55" s="22">
        <f>'Додаток 3'!F56</f>
        <v>0</v>
      </c>
      <c r="G55" s="22">
        <f>'Додаток 3'!G56</f>
        <v>0</v>
      </c>
      <c r="H55" s="22">
        <f>'Додаток 3'!H56</f>
        <v>0</v>
      </c>
      <c r="I55" s="22">
        <f>'Додаток 3'!I56</f>
        <v>0</v>
      </c>
      <c r="J55" s="22">
        <f>'Додаток 3'!J56</f>
        <v>0</v>
      </c>
      <c r="K55" s="22">
        <f>'Додаток 3'!K56</f>
        <v>0</v>
      </c>
      <c r="L55" s="22">
        <f>'Додаток 3'!L56</f>
        <v>0</v>
      </c>
      <c r="M55" s="22">
        <f>'Додаток 3'!M56</f>
        <v>0</v>
      </c>
      <c r="N55" s="22">
        <f>'Додаток 3'!N56</f>
        <v>0</v>
      </c>
      <c r="O55" s="59">
        <f>'Додаток 3'!O56</f>
        <v>0</v>
      </c>
      <c r="P55" s="61">
        <f>'Додаток 3'!P56</f>
        <v>62125400</v>
      </c>
    </row>
    <row r="56" spans="1:16" ht="54" customHeight="1">
      <c r="A56" s="18" t="s">
        <v>62</v>
      </c>
      <c r="B56" s="188" t="s">
        <v>34</v>
      </c>
      <c r="C56" s="21" t="str">
        <f>'Додаток 3'!C57</f>
        <v>Допомога на дітей, над якими встановлено опіку чи піклування</v>
      </c>
      <c r="D56" s="22">
        <f>'Додаток 3'!D57</f>
        <v>5407400</v>
      </c>
      <c r="E56" s="22">
        <f>'Додаток 3'!E57</f>
        <v>5407400</v>
      </c>
      <c r="F56" s="22">
        <f>'Додаток 3'!F57</f>
        <v>0</v>
      </c>
      <c r="G56" s="22">
        <f>'Додаток 3'!G57</f>
        <v>0</v>
      </c>
      <c r="H56" s="22">
        <f>'Додаток 3'!H57</f>
        <v>0</v>
      </c>
      <c r="I56" s="22">
        <f>'Додаток 3'!I57</f>
        <v>0</v>
      </c>
      <c r="J56" s="22">
        <f>'Додаток 3'!J57</f>
        <v>0</v>
      </c>
      <c r="K56" s="22">
        <f>'Додаток 3'!K57</f>
        <v>0</v>
      </c>
      <c r="L56" s="22">
        <f>'Додаток 3'!L57</f>
        <v>0</v>
      </c>
      <c r="M56" s="22">
        <f>'Додаток 3'!M57</f>
        <v>0</v>
      </c>
      <c r="N56" s="22">
        <f>'Додаток 3'!N57</f>
        <v>0</v>
      </c>
      <c r="O56" s="59">
        <f>'Додаток 3'!O57</f>
        <v>0</v>
      </c>
      <c r="P56" s="61">
        <f>'Додаток 3'!P57</f>
        <v>5407400</v>
      </c>
    </row>
    <row r="57" spans="1:16" ht="82.5" customHeight="1">
      <c r="A57" s="178"/>
      <c r="B57" s="188"/>
      <c r="C57" s="21" t="str">
        <f>'Додаток 3'!C58</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7" s="22">
        <f>'Додаток 3'!D58</f>
        <v>5407400</v>
      </c>
      <c r="E57" s="22">
        <f>'Додаток 3'!E58</f>
        <v>5407400</v>
      </c>
      <c r="F57" s="22">
        <f>'Додаток 3'!F58</f>
        <v>0</v>
      </c>
      <c r="G57" s="22">
        <f>'Додаток 3'!G58</f>
        <v>0</v>
      </c>
      <c r="H57" s="22">
        <f>'Додаток 3'!H58</f>
        <v>0</v>
      </c>
      <c r="I57" s="22">
        <f>'Додаток 3'!I58</f>
        <v>0</v>
      </c>
      <c r="J57" s="22">
        <f>'Додаток 3'!J58</f>
        <v>0</v>
      </c>
      <c r="K57" s="22">
        <f>'Додаток 3'!K58</f>
        <v>0</v>
      </c>
      <c r="L57" s="22">
        <f>'Додаток 3'!L58</f>
        <v>0</v>
      </c>
      <c r="M57" s="22">
        <f>'Додаток 3'!M58</f>
        <v>0</v>
      </c>
      <c r="N57" s="22">
        <f>'Додаток 3'!N58</f>
        <v>0</v>
      </c>
      <c r="O57" s="59">
        <f>'Додаток 3'!O58</f>
        <v>0</v>
      </c>
      <c r="P57" s="61">
        <f>'Додаток 3'!P58</f>
        <v>5407400</v>
      </c>
    </row>
    <row r="58" spans="1:16" ht="49.5" customHeight="1">
      <c r="A58" s="18" t="s">
        <v>64</v>
      </c>
      <c r="B58" s="188" t="s">
        <v>34</v>
      </c>
      <c r="C58" s="80" t="str">
        <f>'Додаток 3'!C59</f>
        <v>Допомога на дітей одиноким матерям</v>
      </c>
      <c r="D58" s="22">
        <f>'Додаток 3'!D59</f>
        <v>14659960</v>
      </c>
      <c r="E58" s="22">
        <f>'Додаток 3'!E59</f>
        <v>14659960</v>
      </c>
      <c r="F58" s="22">
        <f>'Додаток 3'!F59</f>
        <v>0</v>
      </c>
      <c r="G58" s="22">
        <f>'Додаток 3'!G59</f>
        <v>0</v>
      </c>
      <c r="H58" s="22">
        <f>'Додаток 3'!H59</f>
        <v>0</v>
      </c>
      <c r="I58" s="22">
        <f>'Додаток 3'!I59</f>
        <v>0</v>
      </c>
      <c r="J58" s="22">
        <f>'Додаток 3'!J59</f>
        <v>0</v>
      </c>
      <c r="K58" s="22">
        <f>'Додаток 3'!K59</f>
        <v>0</v>
      </c>
      <c r="L58" s="22">
        <f>'Додаток 3'!L59</f>
        <v>0</v>
      </c>
      <c r="M58" s="22">
        <f>'Додаток 3'!M59</f>
        <v>0</v>
      </c>
      <c r="N58" s="22">
        <f>'Додаток 3'!N59</f>
        <v>0</v>
      </c>
      <c r="O58" s="59">
        <f>'Додаток 3'!O59</f>
        <v>0</v>
      </c>
      <c r="P58" s="61">
        <f>'Додаток 3'!P59</f>
        <v>14659960</v>
      </c>
    </row>
    <row r="59" spans="1:16" ht="83.25" customHeight="1">
      <c r="A59" s="18"/>
      <c r="B59" s="188"/>
      <c r="C59" s="21" t="str">
        <f>'Додаток 3'!C60</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59" s="22">
        <f>'Додаток 3'!D60</f>
        <v>14659960</v>
      </c>
      <c r="E59" s="22">
        <f>'Додаток 3'!E60</f>
        <v>14659960</v>
      </c>
      <c r="F59" s="22">
        <f>'Додаток 3'!F60</f>
        <v>0</v>
      </c>
      <c r="G59" s="22">
        <f>'Додаток 3'!G60</f>
        <v>0</v>
      </c>
      <c r="H59" s="22">
        <f>'Додаток 3'!H60</f>
        <v>0</v>
      </c>
      <c r="I59" s="22">
        <f>'Додаток 3'!I60</f>
        <v>0</v>
      </c>
      <c r="J59" s="22">
        <f>'Додаток 3'!J60</f>
        <v>0</v>
      </c>
      <c r="K59" s="22">
        <f>'Додаток 3'!K60</f>
        <v>0</v>
      </c>
      <c r="L59" s="22">
        <f>'Додаток 3'!L60</f>
        <v>0</v>
      </c>
      <c r="M59" s="22">
        <f>'Додаток 3'!M60</f>
        <v>0</v>
      </c>
      <c r="N59" s="22">
        <f>'Додаток 3'!N60</f>
        <v>0</v>
      </c>
      <c r="O59" s="59">
        <f>'Додаток 3'!O60</f>
        <v>0</v>
      </c>
      <c r="P59" s="61">
        <f>'Додаток 3'!P60</f>
        <v>14659960</v>
      </c>
    </row>
    <row r="60" spans="1:16" ht="48.75" customHeight="1">
      <c r="A60" s="18" t="s">
        <v>66</v>
      </c>
      <c r="B60" s="188" t="s">
        <v>34</v>
      </c>
      <c r="C60" s="21" t="str">
        <f>'Додаток 3'!C61</f>
        <v>Тимчасова державна допомога дітям</v>
      </c>
      <c r="D60" s="22">
        <f>'Додаток 3'!D61</f>
        <v>1229200</v>
      </c>
      <c r="E60" s="22">
        <f>'Додаток 3'!E61</f>
        <v>1229200</v>
      </c>
      <c r="F60" s="22">
        <f>'Додаток 3'!F61</f>
        <v>0</v>
      </c>
      <c r="G60" s="22">
        <f>'Додаток 3'!G61</f>
        <v>0</v>
      </c>
      <c r="H60" s="22">
        <f>'Додаток 3'!H61</f>
        <v>0</v>
      </c>
      <c r="I60" s="22">
        <f>'Додаток 3'!I61</f>
        <v>0</v>
      </c>
      <c r="J60" s="22">
        <f>'Додаток 3'!J61</f>
        <v>0</v>
      </c>
      <c r="K60" s="22">
        <f>'Додаток 3'!K61</f>
        <v>0</v>
      </c>
      <c r="L60" s="22">
        <f>'Додаток 3'!L61</f>
        <v>0</v>
      </c>
      <c r="M60" s="22">
        <f>'Додаток 3'!M61</f>
        <v>0</v>
      </c>
      <c r="N60" s="22">
        <f>'Додаток 3'!N61</f>
        <v>0</v>
      </c>
      <c r="O60" s="59">
        <f>'Додаток 3'!O61</f>
        <v>0</v>
      </c>
      <c r="P60" s="61">
        <f>'Додаток 3'!P61</f>
        <v>1229200</v>
      </c>
    </row>
    <row r="61" spans="1:16" ht="83.25" customHeight="1">
      <c r="A61" s="18"/>
      <c r="B61" s="217"/>
      <c r="C61" s="21" t="str">
        <f>'Додаток 3'!C62</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1" s="22">
        <f>'Додаток 3'!D62</f>
        <v>1229200</v>
      </c>
      <c r="E61" s="22">
        <f>'Додаток 3'!E62</f>
        <v>1229200</v>
      </c>
      <c r="F61" s="22">
        <f>'Додаток 3'!F62</f>
        <v>0</v>
      </c>
      <c r="G61" s="22">
        <f>'Додаток 3'!G62</f>
        <v>0</v>
      </c>
      <c r="H61" s="22">
        <f>'Додаток 3'!H62</f>
        <v>0</v>
      </c>
      <c r="I61" s="22">
        <f>'Додаток 3'!I62</f>
        <v>0</v>
      </c>
      <c r="J61" s="22">
        <f>'Додаток 3'!J62</f>
        <v>0</v>
      </c>
      <c r="K61" s="22">
        <f>'Додаток 3'!K62</f>
        <v>0</v>
      </c>
      <c r="L61" s="22">
        <f>'Додаток 3'!L62</f>
        <v>0</v>
      </c>
      <c r="M61" s="22">
        <f>'Додаток 3'!M62</f>
        <v>0</v>
      </c>
      <c r="N61" s="22">
        <f>'Додаток 3'!N62</f>
        <v>0</v>
      </c>
      <c r="O61" s="59">
        <f>'Додаток 3'!O62</f>
        <v>0</v>
      </c>
      <c r="P61" s="61">
        <f>'Додаток 3'!P62</f>
        <v>1229200</v>
      </c>
    </row>
    <row r="62" spans="1:16" ht="54.75" customHeight="1">
      <c r="A62" s="18" t="s">
        <v>68</v>
      </c>
      <c r="B62" s="188" t="s">
        <v>34</v>
      </c>
      <c r="C62" s="21" t="str">
        <f>'Додаток 3'!C63</f>
        <v>Допомога при усиновленні дитини</v>
      </c>
      <c r="D62" s="22">
        <f>'Додаток 3'!D63</f>
        <v>206600</v>
      </c>
      <c r="E62" s="22">
        <f>'Додаток 3'!E63</f>
        <v>206600</v>
      </c>
      <c r="F62" s="22">
        <f>'Додаток 3'!F63</f>
        <v>0</v>
      </c>
      <c r="G62" s="22">
        <f>'Додаток 3'!G63</f>
        <v>0</v>
      </c>
      <c r="H62" s="22">
        <f>'Додаток 3'!H63</f>
        <v>0</v>
      </c>
      <c r="I62" s="22">
        <f>'Додаток 3'!I63</f>
        <v>0</v>
      </c>
      <c r="J62" s="22">
        <f>'Додаток 3'!J63</f>
        <v>0</v>
      </c>
      <c r="K62" s="22">
        <f>'Додаток 3'!K63</f>
        <v>0</v>
      </c>
      <c r="L62" s="22">
        <f>'Додаток 3'!L63</f>
        <v>0</v>
      </c>
      <c r="M62" s="22">
        <f>'Додаток 3'!M63</f>
        <v>0</v>
      </c>
      <c r="N62" s="22">
        <f>'Додаток 3'!N63</f>
        <v>0</v>
      </c>
      <c r="O62" s="59">
        <f>'Додаток 3'!O63</f>
        <v>0</v>
      </c>
      <c r="P62" s="61">
        <f>'Додаток 3'!P63</f>
        <v>206600</v>
      </c>
    </row>
    <row r="63" spans="1:16" ht="84.75" customHeight="1">
      <c r="A63" s="18"/>
      <c r="B63" s="217"/>
      <c r="C63" s="21" t="str">
        <f>'Додаток 3'!C64</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3" s="22">
        <f>'Додаток 3'!D64</f>
        <v>206600</v>
      </c>
      <c r="E63" s="22">
        <f>'Додаток 3'!E64</f>
        <v>206600</v>
      </c>
      <c r="F63" s="22">
        <f>'Додаток 3'!F64</f>
        <v>0</v>
      </c>
      <c r="G63" s="22">
        <f>'Додаток 3'!G64</f>
        <v>0</v>
      </c>
      <c r="H63" s="22">
        <f>'Додаток 3'!H64</f>
        <v>0</v>
      </c>
      <c r="I63" s="22">
        <f>'Додаток 3'!I64</f>
        <v>0</v>
      </c>
      <c r="J63" s="22">
        <f>'Додаток 3'!J64</f>
        <v>0</v>
      </c>
      <c r="K63" s="22">
        <f>'Додаток 3'!K64</f>
        <v>0</v>
      </c>
      <c r="L63" s="22">
        <f>'Додаток 3'!L64</f>
        <v>0</v>
      </c>
      <c r="M63" s="22">
        <f>'Додаток 3'!M64</f>
        <v>0</v>
      </c>
      <c r="N63" s="22">
        <f>'Додаток 3'!N64</f>
        <v>0</v>
      </c>
      <c r="O63" s="59">
        <f>'Додаток 3'!O64</f>
        <v>0</v>
      </c>
      <c r="P63" s="61">
        <f>'Додаток 3'!P64</f>
        <v>206600</v>
      </c>
    </row>
    <row r="64" spans="1:16" ht="46.5" customHeight="1">
      <c r="A64" s="18" t="s">
        <v>70</v>
      </c>
      <c r="B64" s="188" t="s">
        <v>34</v>
      </c>
      <c r="C64" s="21" t="str">
        <f>'Додаток 3'!C65</f>
        <v>Державна соціальна допомога малозабезпеченим сім’ям</v>
      </c>
      <c r="D64" s="22">
        <f>'Додаток 3'!D65</f>
        <v>9786514</v>
      </c>
      <c r="E64" s="22">
        <f>'Додаток 3'!E65</f>
        <v>9786514</v>
      </c>
      <c r="F64" s="22">
        <f>'Додаток 3'!F65</f>
        <v>0</v>
      </c>
      <c r="G64" s="22">
        <f>'Додаток 3'!G65</f>
        <v>0</v>
      </c>
      <c r="H64" s="22">
        <f>'Додаток 3'!H65</f>
        <v>0</v>
      </c>
      <c r="I64" s="22">
        <f>'Додаток 3'!I65</f>
        <v>0</v>
      </c>
      <c r="J64" s="22">
        <f>'Додаток 3'!J65</f>
        <v>0</v>
      </c>
      <c r="K64" s="22">
        <f>'Додаток 3'!K65</f>
        <v>0</v>
      </c>
      <c r="L64" s="22">
        <f>'Додаток 3'!L65</f>
        <v>0</v>
      </c>
      <c r="M64" s="22">
        <f>'Додаток 3'!M65</f>
        <v>0</v>
      </c>
      <c r="N64" s="22">
        <f>'Додаток 3'!N65</f>
        <v>0</v>
      </c>
      <c r="O64" s="59">
        <f>'Додаток 3'!O65</f>
        <v>0</v>
      </c>
      <c r="P64" s="61">
        <f>'Додаток 3'!P65</f>
        <v>9786514</v>
      </c>
    </row>
    <row r="65" spans="1:16" ht="81" customHeight="1">
      <c r="A65" s="18"/>
      <c r="B65" s="217"/>
      <c r="C65" s="21" t="str">
        <f>'Додаток 3'!C66</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65" s="22">
        <f>'Додаток 3'!D66</f>
        <v>9786514</v>
      </c>
      <c r="E65" s="22">
        <f>'Додаток 3'!E66</f>
        <v>9786514</v>
      </c>
      <c r="F65" s="22">
        <f>'Додаток 3'!F66</f>
        <v>0</v>
      </c>
      <c r="G65" s="22">
        <f>'Додаток 3'!G66</f>
        <v>0</v>
      </c>
      <c r="H65" s="22">
        <f>'Додаток 3'!H66</f>
        <v>0</v>
      </c>
      <c r="I65" s="22">
        <f>'Додаток 3'!I66</f>
        <v>0</v>
      </c>
      <c r="J65" s="22">
        <f>'Додаток 3'!J66</f>
        <v>0</v>
      </c>
      <c r="K65" s="22">
        <f>'Додаток 3'!K66</f>
        <v>0</v>
      </c>
      <c r="L65" s="22">
        <f>'Додаток 3'!L66</f>
        <v>0</v>
      </c>
      <c r="M65" s="22">
        <f>'Додаток 3'!M66</f>
        <v>0</v>
      </c>
      <c r="N65" s="22">
        <f>'Додаток 3'!N66</f>
        <v>0</v>
      </c>
      <c r="O65" s="59">
        <f>'Додаток 3'!O66</f>
        <v>0</v>
      </c>
      <c r="P65" s="61">
        <f>'Додаток 3'!P66</f>
        <v>9786514</v>
      </c>
    </row>
    <row r="66" spans="1:16" ht="57" customHeight="1">
      <c r="A66" s="18" t="s">
        <v>72</v>
      </c>
      <c r="B66" s="188" t="s">
        <v>73</v>
      </c>
      <c r="C66" s="21" t="str">
        <f>'Додаток 3'!C67</f>
        <v>Субсидії  населенню для відшкодування витрат на оплату житлово-комунальних послуг</v>
      </c>
      <c r="D66" s="22">
        <f>'Додаток 3'!D67</f>
        <v>60580181</v>
      </c>
      <c r="E66" s="22">
        <f>'Додаток 3'!E67</f>
        <v>60580181</v>
      </c>
      <c r="F66" s="22">
        <f>'Додаток 3'!F67</f>
        <v>0</v>
      </c>
      <c r="G66" s="22">
        <f>'Додаток 3'!G67</f>
        <v>0</v>
      </c>
      <c r="H66" s="22">
        <f>'Додаток 3'!H67</f>
        <v>0</v>
      </c>
      <c r="I66" s="22">
        <f>'Додаток 3'!I67</f>
        <v>0</v>
      </c>
      <c r="J66" s="22">
        <f>'Додаток 3'!J67</f>
        <v>0</v>
      </c>
      <c r="K66" s="22">
        <f>'Додаток 3'!K67</f>
        <v>0</v>
      </c>
      <c r="L66" s="22">
        <f>'Додаток 3'!L67</f>
        <v>0</v>
      </c>
      <c r="M66" s="22">
        <f>'Додаток 3'!M67</f>
        <v>0</v>
      </c>
      <c r="N66" s="22">
        <f>'Додаток 3'!N67</f>
        <v>0</v>
      </c>
      <c r="O66" s="59">
        <f>'Додаток 3'!O67</f>
        <v>0</v>
      </c>
      <c r="P66" s="61">
        <f>'Додаток 3'!P67</f>
        <v>60580181</v>
      </c>
    </row>
    <row r="67" spans="1:16" ht="107.25" customHeight="1">
      <c r="A67" s="18"/>
      <c r="B67" s="217"/>
      <c r="C67" s="79" t="str">
        <f>'Додаток 3'!C68</f>
        <v>у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водовідведення,квартирної плати (утримання будинків і споруд та прибудинкових територій), вивезення побутового сміття та рідких нечистот</v>
      </c>
      <c r="D67" s="22">
        <f>'Додаток 3'!D68</f>
        <v>60580181</v>
      </c>
      <c r="E67" s="22">
        <f>'Додаток 3'!E68</f>
        <v>60580181</v>
      </c>
      <c r="F67" s="22">
        <f>'Додаток 3'!F68</f>
        <v>0</v>
      </c>
      <c r="G67" s="22">
        <f>'Додаток 3'!G68</f>
        <v>0</v>
      </c>
      <c r="H67" s="22">
        <f>'Додаток 3'!H68</f>
        <v>0</v>
      </c>
      <c r="I67" s="22">
        <f>'Додаток 3'!I68</f>
        <v>0</v>
      </c>
      <c r="J67" s="22">
        <f>'Додаток 3'!J68</f>
        <v>0</v>
      </c>
      <c r="K67" s="22">
        <f>'Додаток 3'!K68</f>
        <v>0</v>
      </c>
      <c r="L67" s="22">
        <f>'Додаток 3'!L68</f>
        <v>0</v>
      </c>
      <c r="M67" s="22">
        <f>'Додаток 3'!M68</f>
        <v>0</v>
      </c>
      <c r="N67" s="22">
        <f>'Додаток 3'!N68</f>
        <v>0</v>
      </c>
      <c r="O67" s="59">
        <f>'Додаток 3'!O68</f>
        <v>0</v>
      </c>
      <c r="P67" s="61">
        <f>'Додаток 3'!P68</f>
        <v>60580181</v>
      </c>
    </row>
    <row r="68" spans="1:16" ht="62.25" customHeight="1">
      <c r="A68" s="18" t="s">
        <v>75</v>
      </c>
      <c r="B68" s="188" t="s">
        <v>73</v>
      </c>
      <c r="C68" s="21" t="str">
        <f>'Додаток 3'!C69</f>
        <v>Субсидії населенню для відшкодування витрат на придбання твердого та рідкого пічного побутового палива і скрапленого газу</v>
      </c>
      <c r="D68" s="22">
        <f>'Додаток 3'!D69</f>
        <v>6435</v>
      </c>
      <c r="E68" s="22">
        <f>'Додаток 3'!E69</f>
        <v>6435</v>
      </c>
      <c r="F68" s="22">
        <f>'Додаток 3'!F69</f>
        <v>0</v>
      </c>
      <c r="G68" s="22">
        <f>'Додаток 3'!G69</f>
        <v>0</v>
      </c>
      <c r="H68" s="22">
        <f>'Додаток 3'!H69</f>
        <v>0</v>
      </c>
      <c r="I68" s="22">
        <f>'Додаток 3'!I69</f>
        <v>0</v>
      </c>
      <c r="J68" s="22">
        <f>'Додаток 3'!J69</f>
        <v>0</v>
      </c>
      <c r="K68" s="22">
        <f>'Додаток 3'!K69</f>
        <v>0</v>
      </c>
      <c r="L68" s="22">
        <f>'Додаток 3'!L69</f>
        <v>0</v>
      </c>
      <c r="M68" s="22">
        <f>'Додаток 3'!M69</f>
        <v>0</v>
      </c>
      <c r="N68" s="22">
        <f>'Додаток 3'!N69</f>
        <v>0</v>
      </c>
      <c r="O68" s="59">
        <f>'Додаток 3'!O69</f>
        <v>0</v>
      </c>
      <c r="P68" s="61">
        <f>'Додаток 3'!P69</f>
        <v>6435</v>
      </c>
    </row>
    <row r="69" spans="1:16" ht="65.25" customHeight="1" thickBot="1">
      <c r="A69" s="28"/>
      <c r="B69" s="220"/>
      <c r="C69" s="84" t="str">
        <f>'Додаток 3'!C70</f>
        <v>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
      <c r="D69" s="33">
        <f>'Додаток 3'!D70</f>
        <v>6435</v>
      </c>
      <c r="E69" s="33">
        <f>'Додаток 3'!E70</f>
        <v>6435</v>
      </c>
      <c r="F69" s="33">
        <f>'Додаток 3'!F70</f>
        <v>0</v>
      </c>
      <c r="G69" s="33">
        <f>'Додаток 3'!G70</f>
        <v>0</v>
      </c>
      <c r="H69" s="33">
        <f>'Додаток 3'!H70</f>
        <v>0</v>
      </c>
      <c r="I69" s="33">
        <f>'Додаток 3'!I70</f>
        <v>0</v>
      </c>
      <c r="J69" s="33">
        <f>'Додаток 3'!J70</f>
        <v>0</v>
      </c>
      <c r="K69" s="33">
        <f>'Додаток 3'!K70</f>
        <v>0</v>
      </c>
      <c r="L69" s="33">
        <f>'Додаток 3'!L70</f>
        <v>0</v>
      </c>
      <c r="M69" s="33">
        <f>'Додаток 3'!M70</f>
        <v>0</v>
      </c>
      <c r="N69" s="33">
        <f>'Додаток 3'!N70</f>
        <v>0</v>
      </c>
      <c r="O69" s="168">
        <f>'Додаток 3'!O70</f>
        <v>0</v>
      </c>
      <c r="P69" s="71">
        <f>'Додаток 3'!P70</f>
        <v>6435</v>
      </c>
    </row>
    <row r="70" spans="1:16" ht="56.25" customHeight="1">
      <c r="A70" s="271" t="s">
        <v>77</v>
      </c>
      <c r="B70" s="188" t="s">
        <v>78</v>
      </c>
      <c r="C70" s="21" t="str">
        <f>'Додаток 3'!C71</f>
        <v>Інші видатки на соціальний захист населення</v>
      </c>
      <c r="D70" s="22">
        <f>'Додаток 3'!D71</f>
        <v>957712</v>
      </c>
      <c r="E70" s="22">
        <f>'Додаток 3'!E71</f>
        <v>957712</v>
      </c>
      <c r="F70" s="22">
        <f>'Додаток 3'!F71</f>
        <v>0</v>
      </c>
      <c r="G70" s="22">
        <f>'Додаток 3'!G71</f>
        <v>0</v>
      </c>
      <c r="H70" s="22">
        <f>'Додаток 3'!H71</f>
        <v>0</v>
      </c>
      <c r="I70" s="22">
        <f>'Додаток 3'!I71</f>
        <v>0</v>
      </c>
      <c r="J70" s="22">
        <f>'Додаток 3'!J71</f>
        <v>0</v>
      </c>
      <c r="K70" s="22">
        <f>'Додаток 3'!K71</f>
        <v>0</v>
      </c>
      <c r="L70" s="22">
        <f>'Додаток 3'!L71</f>
        <v>0</v>
      </c>
      <c r="M70" s="22">
        <f>'Додаток 3'!M71</f>
        <v>0</v>
      </c>
      <c r="N70" s="22">
        <f>'Додаток 3'!N71</f>
        <v>0</v>
      </c>
      <c r="O70" s="59">
        <f>'Додаток 3'!O71</f>
        <v>0</v>
      </c>
      <c r="P70" s="61">
        <f>'Додаток 3'!P71</f>
        <v>957712</v>
      </c>
    </row>
    <row r="71" spans="1:16" ht="29.25" customHeight="1">
      <c r="A71" s="271"/>
      <c r="B71" s="217"/>
      <c r="C71" s="21" t="str">
        <f>'Додаток 3'!C72</f>
        <v>в тому числі за рахунок субвенції з міського бюджету:</v>
      </c>
      <c r="D71" s="22">
        <f>'Додаток 3'!D72</f>
        <v>467500</v>
      </c>
      <c r="E71" s="22">
        <f>'Додаток 3'!E72</f>
        <v>467500</v>
      </c>
      <c r="F71" s="22">
        <f>'Додаток 3'!F72</f>
        <v>0</v>
      </c>
      <c r="G71" s="22">
        <f>'Додаток 3'!G72</f>
        <v>0</v>
      </c>
      <c r="H71" s="22">
        <f>'Додаток 3'!H72</f>
        <v>0</v>
      </c>
      <c r="I71" s="22">
        <f>'Додаток 3'!I72</f>
        <v>0</v>
      </c>
      <c r="J71" s="22">
        <f>'Додаток 3'!J72</f>
        <v>0</v>
      </c>
      <c r="K71" s="22">
        <f>'Додаток 3'!K72</f>
        <v>0</v>
      </c>
      <c r="L71" s="22">
        <f>'Додаток 3'!L72</f>
        <v>0</v>
      </c>
      <c r="M71" s="22">
        <f>'Додаток 3'!M72</f>
        <v>0</v>
      </c>
      <c r="N71" s="22">
        <f>'Додаток 3'!N72</f>
        <v>0</v>
      </c>
      <c r="O71" s="59">
        <f>'Додаток 3'!O72</f>
        <v>0</v>
      </c>
      <c r="P71" s="61">
        <f>'Додаток 3'!P72</f>
        <v>467500</v>
      </c>
    </row>
    <row r="72" spans="1:16" ht="41.25" customHeight="1">
      <c r="A72" s="276" t="s">
        <v>80</v>
      </c>
      <c r="B72" s="188" t="s">
        <v>81</v>
      </c>
      <c r="C72" s="21" t="str">
        <f>'Додаток 3'!C73</f>
        <v>Допомога на догляд за інвалідом I-II групи внаслідок психічного розладу</v>
      </c>
      <c r="D72" s="22">
        <f>'Додаток 3'!D73</f>
        <v>3274020</v>
      </c>
      <c r="E72" s="22">
        <f>'Додаток 3'!E73</f>
        <v>3274020</v>
      </c>
      <c r="F72" s="22">
        <f>'Додаток 3'!F73</f>
        <v>0</v>
      </c>
      <c r="G72" s="22">
        <f>'Додаток 3'!G73</f>
        <v>0</v>
      </c>
      <c r="H72" s="22">
        <f>'Додаток 3'!H73</f>
        <v>0</v>
      </c>
      <c r="I72" s="22">
        <f>'Додаток 3'!I73</f>
        <v>0</v>
      </c>
      <c r="J72" s="22">
        <f>'Додаток 3'!J73</f>
        <v>0</v>
      </c>
      <c r="K72" s="22">
        <f>'Додаток 3'!K73</f>
        <v>0</v>
      </c>
      <c r="L72" s="22">
        <f>'Додаток 3'!L73</f>
        <v>0</v>
      </c>
      <c r="M72" s="22">
        <f>'Додаток 3'!M73</f>
        <v>0</v>
      </c>
      <c r="N72" s="22">
        <f>'Додаток 3'!N73</f>
        <v>0</v>
      </c>
      <c r="O72" s="59">
        <f>'Додаток 3'!O73</f>
        <v>0</v>
      </c>
      <c r="P72" s="61">
        <f>'Додаток 3'!P73</f>
        <v>3274020</v>
      </c>
    </row>
    <row r="73" spans="1:16" ht="84.75" customHeight="1">
      <c r="A73" s="290"/>
      <c r="B73" s="217"/>
      <c r="C73" s="21" t="str">
        <f>'Додаток 3'!C74</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73" s="22">
        <f>'Додаток 3'!D74</f>
        <v>3274020</v>
      </c>
      <c r="E73" s="22">
        <f>'Додаток 3'!E74</f>
        <v>3274020</v>
      </c>
      <c r="F73" s="22">
        <f>'Додаток 3'!F74</f>
        <v>0</v>
      </c>
      <c r="G73" s="22">
        <f>'Додаток 3'!G74</f>
        <v>0</v>
      </c>
      <c r="H73" s="22">
        <f>'Додаток 3'!H74</f>
        <v>0</v>
      </c>
      <c r="I73" s="22">
        <f>'Додаток 3'!I74</f>
        <v>0</v>
      </c>
      <c r="J73" s="22">
        <f>'Додаток 3'!J74</f>
        <v>0</v>
      </c>
      <c r="K73" s="22">
        <f>'Додаток 3'!K74</f>
        <v>0</v>
      </c>
      <c r="L73" s="22">
        <f>'Додаток 3'!L74</f>
        <v>0</v>
      </c>
      <c r="M73" s="22">
        <f>'Додаток 3'!M74</f>
        <v>0</v>
      </c>
      <c r="N73" s="22">
        <f>'Додаток 3'!N74</f>
        <v>0</v>
      </c>
      <c r="O73" s="59">
        <f>'Додаток 3'!O74</f>
        <v>0</v>
      </c>
      <c r="P73" s="61">
        <f>'Додаток 3'!P74</f>
        <v>3274020</v>
      </c>
    </row>
    <row r="74" spans="1:16" ht="47.25" customHeight="1">
      <c r="A74" s="282" t="s">
        <v>83</v>
      </c>
      <c r="B74" s="188" t="s">
        <v>84</v>
      </c>
      <c r="C74" s="21" t="str">
        <f>'Додаток 3'!C75</f>
        <v>Організація та проведення громадських робіт</v>
      </c>
      <c r="D74" s="22">
        <f>'Додаток 3'!D75</f>
        <v>9969</v>
      </c>
      <c r="E74" s="22">
        <f>'Додаток 3'!E75</f>
        <v>9969</v>
      </c>
      <c r="F74" s="22">
        <f>'Додаток 3'!F76</f>
        <v>8171</v>
      </c>
      <c r="G74" s="22">
        <f>'Додаток 3'!G75</f>
        <v>0</v>
      </c>
      <c r="H74" s="22">
        <f>'Додаток 3'!H75</f>
        <v>0</v>
      </c>
      <c r="I74" s="22">
        <f>'Додаток 3'!I75</f>
        <v>0</v>
      </c>
      <c r="J74" s="22">
        <f>'Додаток 3'!J75</f>
        <v>0</v>
      </c>
      <c r="K74" s="22">
        <f>'Додаток 3'!K75</f>
        <v>0</v>
      </c>
      <c r="L74" s="22">
        <f>'Додаток 3'!L75</f>
        <v>0</v>
      </c>
      <c r="M74" s="22">
        <f>'Додаток 3'!M75</f>
        <v>0</v>
      </c>
      <c r="N74" s="22">
        <f>'Додаток 3'!N75</f>
        <v>0</v>
      </c>
      <c r="O74" s="59">
        <f>'Додаток 3'!O75</f>
        <v>0</v>
      </c>
      <c r="P74" s="61">
        <f>'Додаток 3'!P75</f>
        <v>9969</v>
      </c>
    </row>
    <row r="75" spans="1:16" ht="39" customHeight="1">
      <c r="A75" s="283"/>
      <c r="B75" s="188"/>
      <c r="C75" s="21" t="str">
        <f>'Додаток 3'!C76</f>
        <v>в тому числі субвенція з міського бюджету</v>
      </c>
      <c r="D75" s="22">
        <f>'Додаток 3'!D76</f>
        <v>9969</v>
      </c>
      <c r="E75" s="22">
        <f>'Додаток 3'!E76</f>
        <v>9969</v>
      </c>
      <c r="F75" s="22">
        <f>'Додаток 3'!F76</f>
        <v>8171</v>
      </c>
      <c r="G75" s="22">
        <f>'Додаток 3'!G76</f>
        <v>0</v>
      </c>
      <c r="H75" s="22">
        <f>'Додаток 3'!H76</f>
        <v>0</v>
      </c>
      <c r="I75" s="22">
        <f>'Додаток 3'!I76</f>
        <v>0</v>
      </c>
      <c r="J75" s="22">
        <f>'Додаток 3'!J76</f>
        <v>0</v>
      </c>
      <c r="K75" s="22">
        <f>'Додаток 3'!K76</f>
        <v>0</v>
      </c>
      <c r="L75" s="22">
        <f>'Додаток 3'!L76</f>
        <v>0</v>
      </c>
      <c r="M75" s="22">
        <f>'Додаток 3'!M76</f>
        <v>0</v>
      </c>
      <c r="N75" s="22">
        <f>'Додаток 3'!N76</f>
        <v>0</v>
      </c>
      <c r="O75" s="59">
        <f>'Додаток 3'!O76</f>
        <v>0</v>
      </c>
      <c r="P75" s="61">
        <f>'Додаток 3'!P76</f>
        <v>9969</v>
      </c>
    </row>
    <row r="76" spans="1:16" ht="39" customHeight="1">
      <c r="A76" s="190" t="s">
        <v>171</v>
      </c>
      <c r="B76" s="188" t="s">
        <v>34</v>
      </c>
      <c r="C76" s="21" t="s">
        <v>172</v>
      </c>
      <c r="D76" s="22">
        <f>'Додаток 3'!D117</f>
        <v>43600</v>
      </c>
      <c r="E76" s="22">
        <f>'Додаток 3'!E117</f>
        <v>43600</v>
      </c>
      <c r="F76" s="22">
        <f>'Додаток 3'!F117</f>
        <v>0</v>
      </c>
      <c r="G76" s="22">
        <f>'Додаток 3'!G117</f>
        <v>0</v>
      </c>
      <c r="H76" s="22">
        <f>'Додаток 3'!H117</f>
        <v>0</v>
      </c>
      <c r="I76" s="22">
        <f>'Додаток 3'!I117</f>
        <v>0</v>
      </c>
      <c r="J76" s="22">
        <f>'Додаток 3'!J117</f>
        <v>0</v>
      </c>
      <c r="K76" s="22">
        <f>'Додаток 3'!K117</f>
        <v>0</v>
      </c>
      <c r="L76" s="22">
        <f>'Додаток 3'!L117</f>
        <v>0</v>
      </c>
      <c r="M76" s="22">
        <f>'Додаток 3'!M117</f>
        <v>0</v>
      </c>
      <c r="N76" s="22">
        <f>'Додаток 3'!N117</f>
        <v>0</v>
      </c>
      <c r="O76" s="59">
        <f>'Додаток 3'!O117</f>
        <v>0</v>
      </c>
      <c r="P76" s="61">
        <f>'Додаток 3'!P117</f>
        <v>43600</v>
      </c>
    </row>
    <row r="77" spans="1:16" ht="33.75" customHeight="1">
      <c r="A77" s="18" t="s">
        <v>33</v>
      </c>
      <c r="B77" s="188" t="s">
        <v>34</v>
      </c>
      <c r="C77" s="21" t="str">
        <f>'Додаток 3'!C19</f>
        <v>Утримання центру соціальних служб для сім"ї, дітей та молоді </v>
      </c>
      <c r="D77" s="22">
        <f>'Додаток 3'!D19</f>
        <v>903202</v>
      </c>
      <c r="E77" s="22">
        <f>'Додаток 3'!E19</f>
        <v>903202</v>
      </c>
      <c r="F77" s="22">
        <f>'Додаток 3'!F19</f>
        <v>674307</v>
      </c>
      <c r="G77" s="22">
        <f>'Додаток 3'!G19</f>
        <v>51802</v>
      </c>
      <c r="H77" s="22">
        <f>'Додаток 3'!H19</f>
        <v>0</v>
      </c>
      <c r="I77" s="22">
        <f>'Додаток 3'!I19</f>
        <v>0</v>
      </c>
      <c r="J77" s="22">
        <f>'Додаток 3'!J19</f>
        <v>0</v>
      </c>
      <c r="K77" s="22">
        <f>'Додаток 3'!K19</f>
        <v>0</v>
      </c>
      <c r="L77" s="22">
        <f>'Додаток 3'!L19</f>
        <v>0</v>
      </c>
      <c r="M77" s="22">
        <f>'Додаток 3'!M19</f>
        <v>0</v>
      </c>
      <c r="N77" s="22">
        <f>'Додаток 3'!N19</f>
        <v>0</v>
      </c>
      <c r="O77" s="59">
        <f>'Додаток 3'!O19</f>
        <v>0</v>
      </c>
      <c r="P77" s="61">
        <f>'Додаток 3'!P19</f>
        <v>903202</v>
      </c>
    </row>
    <row r="78" spans="1:16" ht="33.75" customHeight="1">
      <c r="A78" s="31" t="s">
        <v>162</v>
      </c>
      <c r="B78" s="185" t="s">
        <v>34</v>
      </c>
      <c r="C78" s="224" t="s">
        <v>163</v>
      </c>
      <c r="D78" s="22">
        <f>'Додаток 3'!D20</f>
        <v>11200</v>
      </c>
      <c r="E78" s="22">
        <f>'Додаток 3'!E20</f>
        <v>11200</v>
      </c>
      <c r="F78" s="22">
        <f>'Додаток 3'!F20</f>
        <v>0</v>
      </c>
      <c r="G78" s="22">
        <f>'Додаток 3'!G20</f>
        <v>0</v>
      </c>
      <c r="H78" s="22">
        <f>'Додаток 3'!H20</f>
        <v>0</v>
      </c>
      <c r="I78" s="22">
        <f>'Додаток 3'!I20</f>
        <v>0</v>
      </c>
      <c r="J78" s="22">
        <f>'Додаток 3'!J20</f>
        <v>0</v>
      </c>
      <c r="K78" s="22">
        <f>'Додаток 3'!K20</f>
        <v>0</v>
      </c>
      <c r="L78" s="22">
        <f>'Додаток 3'!L20</f>
        <v>0</v>
      </c>
      <c r="M78" s="22">
        <f>'Додаток 3'!M20</f>
        <v>0</v>
      </c>
      <c r="N78" s="22">
        <f>'Додаток 3'!N20</f>
        <v>0</v>
      </c>
      <c r="O78" s="59">
        <f>'Додаток 3'!O20</f>
        <v>0</v>
      </c>
      <c r="P78" s="61">
        <f>'Додаток 3'!P20</f>
        <v>11200</v>
      </c>
    </row>
    <row r="79" spans="1:16" ht="61.5" customHeight="1">
      <c r="A79" s="276" t="s">
        <v>120</v>
      </c>
      <c r="B79" s="188" t="s">
        <v>34</v>
      </c>
      <c r="C79" s="21" t="str">
        <f>'Додаток 3'!C109</f>
        <v>Заходи з оздоровлення та відпочинку дітей, крім заходів з оздоровлення дітей,що здійснюються за рахунок коштів на оздоровлення громадян, які постраждали внаслідок Чернобильської катастрофи</v>
      </c>
      <c r="D79" s="22">
        <f>'Додаток 3'!D109</f>
        <v>391433</v>
      </c>
      <c r="E79" s="22">
        <f>'Додаток 3'!E109</f>
        <v>391433</v>
      </c>
      <c r="F79" s="22">
        <f>'Додаток 3'!F109</f>
        <v>0</v>
      </c>
      <c r="G79" s="22">
        <f>'Додаток 3'!G109</f>
        <v>0</v>
      </c>
      <c r="H79" s="22">
        <f>'Додаток 3'!H109</f>
        <v>0</v>
      </c>
      <c r="I79" s="22">
        <f>'Додаток 3'!I109</f>
        <v>0</v>
      </c>
      <c r="J79" s="22">
        <f>'Додаток 3'!J109</f>
        <v>0</v>
      </c>
      <c r="K79" s="22">
        <f>'Додаток 3'!K109</f>
        <v>0</v>
      </c>
      <c r="L79" s="22">
        <f>'Додаток 3'!L109</f>
        <v>0</v>
      </c>
      <c r="M79" s="22">
        <f>'Додаток 3'!M109</f>
        <v>0</v>
      </c>
      <c r="N79" s="22">
        <f>'Додаток 3'!N109</f>
        <v>0</v>
      </c>
      <c r="O79" s="59">
        <f>'Додаток 3'!O109</f>
        <v>0</v>
      </c>
      <c r="P79" s="61">
        <f>'Додаток 3'!P109</f>
        <v>391433</v>
      </c>
    </row>
    <row r="80" spans="1:16" ht="36" customHeight="1">
      <c r="A80" s="290"/>
      <c r="B80" s="188"/>
      <c r="C80" s="21" t="str">
        <f>'Додаток 3'!C110</f>
        <v>в тому числі  субвенція з міського бюджету на оздоровлення дітей у пришкільних таборах</v>
      </c>
      <c r="D80" s="22">
        <f>'Додаток 3'!D110</f>
        <v>391433</v>
      </c>
      <c r="E80" s="22">
        <f>'Додаток 3'!E110</f>
        <v>391433</v>
      </c>
      <c r="F80" s="22">
        <f>'Додаток 3'!F110</f>
        <v>0</v>
      </c>
      <c r="G80" s="22">
        <f>'Додаток 3'!G110</f>
        <v>0</v>
      </c>
      <c r="H80" s="22">
        <f>'Додаток 3'!H110</f>
        <v>0</v>
      </c>
      <c r="I80" s="22">
        <f>'Додаток 3'!I110</f>
        <v>0</v>
      </c>
      <c r="J80" s="22">
        <f>'Додаток 3'!J110</f>
        <v>0</v>
      </c>
      <c r="K80" s="22">
        <f>'Додаток 3'!K110</f>
        <v>0</v>
      </c>
      <c r="L80" s="22">
        <f>'Додаток 3'!L110</f>
        <v>0</v>
      </c>
      <c r="M80" s="22">
        <f>'Додаток 3'!M110</f>
        <v>0</v>
      </c>
      <c r="N80" s="22">
        <f>'Додаток 3'!N110</f>
        <v>0</v>
      </c>
      <c r="O80" s="59">
        <f>'Додаток 3'!O110</f>
        <v>0</v>
      </c>
      <c r="P80" s="61">
        <f>'Додаток 3'!P110</f>
        <v>391433</v>
      </c>
    </row>
    <row r="81" spans="1:16" ht="45" customHeight="1">
      <c r="A81" s="162" t="s">
        <v>86</v>
      </c>
      <c r="B81" s="185" t="s">
        <v>87</v>
      </c>
      <c r="C81" s="177" t="str">
        <f>'Додаток 3'!C77</f>
        <v>Територіальні центри соціального обслуговування (надання соціальних послуг)</v>
      </c>
      <c r="D81" s="96">
        <f>'Додаток 3'!D77</f>
        <v>4793612</v>
      </c>
      <c r="E81" s="96">
        <f>'Додаток 3'!E77</f>
        <v>4793612</v>
      </c>
      <c r="F81" s="96">
        <f>'Додаток 3'!F77</f>
        <v>3430949</v>
      </c>
      <c r="G81" s="96">
        <f>'Додаток 3'!G77</f>
        <v>234566</v>
      </c>
      <c r="H81" s="96">
        <f>'Додаток 3'!H77</f>
        <v>0</v>
      </c>
      <c r="I81" s="19">
        <f>'Додаток 3'!I77</f>
        <v>46127</v>
      </c>
      <c r="J81" s="19">
        <f>'Додаток 3'!J77</f>
        <v>46127</v>
      </c>
      <c r="K81" s="19">
        <f>'Додаток 3'!K77</f>
        <v>33711</v>
      </c>
      <c r="L81" s="19">
        <f>'Додаток 3'!L77</f>
        <v>0</v>
      </c>
      <c r="M81" s="19">
        <f>'Додаток 3'!M77</f>
        <v>0</v>
      </c>
      <c r="N81" s="19">
        <f>'Додаток 3'!N77</f>
        <v>0</v>
      </c>
      <c r="O81" s="65">
        <f>'Додаток 3'!O77</f>
        <v>0</v>
      </c>
      <c r="P81" s="64">
        <f>'Додаток 3'!P77</f>
        <v>4839739</v>
      </c>
    </row>
    <row r="82" spans="1:16" ht="57" customHeight="1">
      <c r="A82" s="18" t="s">
        <v>89</v>
      </c>
      <c r="B82" s="188" t="s">
        <v>81</v>
      </c>
      <c r="C82" s="21" t="str">
        <f>'Додаток 3'!C78</f>
        <v>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v>
      </c>
      <c r="D82" s="22">
        <f>'Додаток 3'!D78</f>
        <v>229936</v>
      </c>
      <c r="E82" s="22">
        <f>'Додаток 3'!E78</f>
        <v>229936</v>
      </c>
      <c r="F82" s="22">
        <f>'Додаток 3'!F78</f>
        <v>0</v>
      </c>
      <c r="G82" s="22">
        <f>'Додаток 3'!G78</f>
        <v>0</v>
      </c>
      <c r="H82" s="22">
        <f>'Додаток 3'!H78</f>
        <v>0</v>
      </c>
      <c r="I82" s="22">
        <f>'Додаток 3'!I78</f>
        <v>0</v>
      </c>
      <c r="J82" s="22">
        <f>'Додаток 3'!J78</f>
        <v>0</v>
      </c>
      <c r="K82" s="22">
        <f>'Додаток 3'!K78</f>
        <v>0</v>
      </c>
      <c r="L82" s="22">
        <f>'Додаток 3'!L78</f>
        <v>0</v>
      </c>
      <c r="M82" s="22">
        <f>'Додаток 3'!M78</f>
        <v>0</v>
      </c>
      <c r="N82" s="22">
        <f>'Додаток 3'!N78</f>
        <v>0</v>
      </c>
      <c r="O82" s="59">
        <f>'Додаток 3'!O78</f>
        <v>0</v>
      </c>
      <c r="P82" s="61">
        <f>'Додаток 3'!P78</f>
        <v>229936</v>
      </c>
    </row>
    <row r="83" spans="1:16" ht="47.25" customHeight="1">
      <c r="A83" s="18" t="s">
        <v>90</v>
      </c>
      <c r="B83" s="188" t="s">
        <v>49</v>
      </c>
      <c r="C83" s="21" t="str">
        <f>'Додаток 3'!C79</f>
        <v>Фінансова підтримка громадських організацій інвалідів і ветеранів</v>
      </c>
      <c r="D83" s="22">
        <f>'Додаток 3'!D79</f>
        <v>149222</v>
      </c>
      <c r="E83" s="22">
        <f>'Додаток 3'!E79</f>
        <v>149222</v>
      </c>
      <c r="F83" s="22">
        <f>'Додаток 3'!F79</f>
        <v>0</v>
      </c>
      <c r="G83" s="22">
        <f>'Додаток 3'!G79</f>
        <v>0</v>
      </c>
      <c r="H83" s="22">
        <f>'Додаток 3'!H79</f>
        <v>0</v>
      </c>
      <c r="I83" s="22">
        <f>'Додаток 3'!I79</f>
        <v>0</v>
      </c>
      <c r="J83" s="22">
        <f>'Додаток 3'!J79</f>
        <v>0</v>
      </c>
      <c r="K83" s="22">
        <f>'Додаток 3'!K79</f>
        <v>0</v>
      </c>
      <c r="L83" s="22">
        <f>'Додаток 3'!L79</f>
        <v>0</v>
      </c>
      <c r="M83" s="22">
        <f>'Додаток 3'!M79</f>
        <v>0</v>
      </c>
      <c r="N83" s="22">
        <f>'Додаток 3'!N79</f>
        <v>0</v>
      </c>
      <c r="O83" s="59">
        <f>'Додаток 3'!O79</f>
        <v>0</v>
      </c>
      <c r="P83" s="61">
        <f>'Додаток 3'!P79</f>
        <v>149222</v>
      </c>
    </row>
    <row r="84" spans="1:16" ht="40.5" customHeight="1">
      <c r="A84" s="18" t="s">
        <v>92</v>
      </c>
      <c r="B84" s="188" t="s">
        <v>81</v>
      </c>
      <c r="C84" s="21" t="str">
        <f>'Додаток 3'!C80</f>
        <v>Державна соціальна допомога інвалідам з дитинства та дітям-інвалідам</v>
      </c>
      <c r="D84" s="22">
        <f>'Додаток 3'!D80</f>
        <v>17948721</v>
      </c>
      <c r="E84" s="22">
        <f>'Додаток 3'!E80</f>
        <v>17948721</v>
      </c>
      <c r="F84" s="22">
        <f>'Додаток 3'!F80</f>
        <v>0</v>
      </c>
      <c r="G84" s="22">
        <f>'Додаток 3'!G80</f>
        <v>0</v>
      </c>
      <c r="H84" s="22">
        <f>'Додаток 3'!H80</f>
        <v>0</v>
      </c>
      <c r="I84" s="22">
        <f>'Додаток 3'!I80</f>
        <v>0</v>
      </c>
      <c r="J84" s="22">
        <f>'Додаток 3'!J80</f>
        <v>0</v>
      </c>
      <c r="K84" s="22">
        <f>'Додаток 3'!K80</f>
        <v>0</v>
      </c>
      <c r="L84" s="22">
        <f>'Додаток 3'!L80</f>
        <v>0</v>
      </c>
      <c r="M84" s="22">
        <f>'Додаток 3'!M80</f>
        <v>0</v>
      </c>
      <c r="N84" s="22">
        <f>'Додаток 3'!N80</f>
        <v>0</v>
      </c>
      <c r="O84" s="59">
        <f>'Додаток 3'!O80</f>
        <v>0</v>
      </c>
      <c r="P84" s="61">
        <f>'Додаток 3'!P80</f>
        <v>17948721</v>
      </c>
    </row>
    <row r="85" spans="1:16" ht="88.5" customHeight="1">
      <c r="A85" s="31"/>
      <c r="B85" s="189"/>
      <c r="C85" s="79" t="str">
        <f>'Додаток 3'!C81</f>
        <v>у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I-II групи внаслідок психічного розладу</v>
      </c>
      <c r="D85" s="27">
        <f>'Додаток 3'!D81</f>
        <v>17948721</v>
      </c>
      <c r="E85" s="27">
        <f>'Додаток 3'!E81</f>
        <v>17948721</v>
      </c>
      <c r="F85" s="27">
        <f>'Додаток 3'!F81</f>
        <v>0</v>
      </c>
      <c r="G85" s="27">
        <f>'Додаток 3'!G81</f>
        <v>0</v>
      </c>
      <c r="H85" s="27">
        <f>'Додаток 3'!H81</f>
        <v>0</v>
      </c>
      <c r="I85" s="27">
        <f>'Додаток 3'!I81</f>
        <v>0</v>
      </c>
      <c r="J85" s="27">
        <f>'Додаток 3'!J81</f>
        <v>0</v>
      </c>
      <c r="K85" s="27">
        <f>'Додаток 3'!K81</f>
        <v>0</v>
      </c>
      <c r="L85" s="27">
        <f>'Додаток 3'!L81</f>
        <v>0</v>
      </c>
      <c r="M85" s="27">
        <f>'Додаток 3'!M81</f>
        <v>0</v>
      </c>
      <c r="N85" s="27">
        <f>'Додаток 3'!N81</f>
        <v>0</v>
      </c>
      <c r="O85" s="74">
        <f>'Додаток 3'!O81</f>
        <v>0</v>
      </c>
      <c r="P85" s="69">
        <f>'Додаток 3'!P81</f>
        <v>17948721</v>
      </c>
    </row>
    <row r="86" spans="1:16" ht="57.75" customHeight="1">
      <c r="A86" s="191" t="s">
        <v>177</v>
      </c>
      <c r="B86" s="192"/>
      <c r="C86" s="26" t="s">
        <v>178</v>
      </c>
      <c r="D86" s="19">
        <f>D87</f>
        <v>1050000</v>
      </c>
      <c r="E86" s="20">
        <f>E87</f>
        <v>1050000</v>
      </c>
      <c r="F86" s="20">
        <v>0</v>
      </c>
      <c r="G86" s="20">
        <v>0</v>
      </c>
      <c r="H86" s="20">
        <v>0</v>
      </c>
      <c r="I86" s="20">
        <v>0</v>
      </c>
      <c r="J86" s="20">
        <v>0</v>
      </c>
      <c r="K86" s="20">
        <v>0</v>
      </c>
      <c r="L86" s="20">
        <v>0</v>
      </c>
      <c r="M86" s="20">
        <v>0</v>
      </c>
      <c r="N86" s="20">
        <v>0</v>
      </c>
      <c r="O86" s="62">
        <v>0</v>
      </c>
      <c r="P86" s="64">
        <f>P87</f>
        <v>1050000</v>
      </c>
    </row>
    <row r="87" spans="1:16" ht="51.75" customHeight="1" thickBot="1">
      <c r="A87" s="178" t="s">
        <v>173</v>
      </c>
      <c r="B87" s="188" t="s">
        <v>174</v>
      </c>
      <c r="C87" s="80" t="s">
        <v>176</v>
      </c>
      <c r="D87" s="24">
        <f>'Додаток 3'!D85+'Додаток 3'!D111</f>
        <v>1050000</v>
      </c>
      <c r="E87" s="24">
        <f>'Додаток 3'!E85+'Додаток 3'!E111</f>
        <v>1050000</v>
      </c>
      <c r="F87" s="24">
        <f>'Додаток 3'!F85</f>
        <v>0</v>
      </c>
      <c r="G87" s="24">
        <f>'Додаток 3'!G85</f>
        <v>0</v>
      </c>
      <c r="H87" s="24">
        <f>'Додаток 3'!H85</f>
        <v>0</v>
      </c>
      <c r="I87" s="24">
        <f>'Додаток 3'!I85</f>
        <v>0</v>
      </c>
      <c r="J87" s="24">
        <f>'Додаток 3'!J85</f>
        <v>0</v>
      </c>
      <c r="K87" s="24">
        <f>'Додаток 3'!K85</f>
        <v>0</v>
      </c>
      <c r="L87" s="24">
        <f>'Додаток 3'!L85</f>
        <v>0</v>
      </c>
      <c r="M87" s="24">
        <f>'Додаток 3'!M85</f>
        <v>0</v>
      </c>
      <c r="N87" s="24">
        <f>'Додаток 3'!N85</f>
        <v>0</v>
      </c>
      <c r="O87" s="165">
        <f>'Додаток 3'!O85</f>
        <v>0</v>
      </c>
      <c r="P87" s="72">
        <f>'Додаток 3'!P85+'Додаток 3'!P111</f>
        <v>1050000</v>
      </c>
    </row>
    <row r="88" spans="1:16" ht="50.25" customHeight="1">
      <c r="A88" s="222" t="s">
        <v>42</v>
      </c>
      <c r="B88" s="221"/>
      <c r="C88" s="225" t="s">
        <v>135</v>
      </c>
      <c r="D88" s="25">
        <f>D89</f>
        <v>15213426</v>
      </c>
      <c r="E88" s="25">
        <f aca="true" t="shared" si="3" ref="E88:P88">E89</f>
        <v>15213426</v>
      </c>
      <c r="F88" s="25">
        <f t="shared" si="3"/>
        <v>0</v>
      </c>
      <c r="G88" s="25">
        <f t="shared" si="3"/>
        <v>23000</v>
      </c>
      <c r="H88" s="25">
        <f t="shared" si="3"/>
        <v>0</v>
      </c>
      <c r="I88" s="25">
        <f t="shared" si="3"/>
        <v>26741</v>
      </c>
      <c r="J88" s="25">
        <f t="shared" si="3"/>
        <v>26741</v>
      </c>
      <c r="K88" s="25">
        <f t="shared" si="3"/>
        <v>0</v>
      </c>
      <c r="L88" s="25">
        <f t="shared" si="3"/>
        <v>0</v>
      </c>
      <c r="M88" s="25">
        <f t="shared" si="3"/>
        <v>0</v>
      </c>
      <c r="N88" s="25">
        <f t="shared" si="3"/>
        <v>0</v>
      </c>
      <c r="O88" s="67">
        <f t="shared" si="3"/>
        <v>0</v>
      </c>
      <c r="P88" s="68">
        <f t="shared" si="3"/>
        <v>15240167</v>
      </c>
    </row>
    <row r="89" spans="1:16" s="3" customFormat="1" ht="37.5" customHeight="1">
      <c r="A89" s="271" t="s">
        <v>44</v>
      </c>
      <c r="B89" s="188" t="s">
        <v>45</v>
      </c>
      <c r="C89" s="21" t="s">
        <v>46</v>
      </c>
      <c r="D89" s="35">
        <f>'Додаток 3'!D31</f>
        <v>15213426</v>
      </c>
      <c r="E89" s="35">
        <f>'Додаток 3'!E31</f>
        <v>15213426</v>
      </c>
      <c r="F89" s="35">
        <f>'Додаток 3'!F31</f>
        <v>0</v>
      </c>
      <c r="G89" s="35">
        <f>'Додаток 3'!G31</f>
        <v>23000</v>
      </c>
      <c r="H89" s="35">
        <f>'Додаток 3'!H31</f>
        <v>0</v>
      </c>
      <c r="I89" s="35">
        <f>'Додаток 3'!I31</f>
        <v>26741</v>
      </c>
      <c r="J89" s="35">
        <f>'Додаток 3'!J31</f>
        <v>26741</v>
      </c>
      <c r="K89" s="35">
        <f>'Додаток 3'!K31</f>
        <v>0</v>
      </c>
      <c r="L89" s="35">
        <f>'Додаток 3'!L31</f>
        <v>0</v>
      </c>
      <c r="M89" s="35">
        <f>'Додаток 3'!M31</f>
        <v>0</v>
      </c>
      <c r="N89" s="35">
        <f>'Додаток 3'!N31</f>
        <v>0</v>
      </c>
      <c r="O89" s="169">
        <f>'Додаток 3'!O31</f>
        <v>0</v>
      </c>
      <c r="P89" s="73">
        <f>'Додаток 3'!P31</f>
        <v>15240167</v>
      </c>
    </row>
    <row r="90" spans="1:16" ht="33.75" customHeight="1">
      <c r="A90" s="271"/>
      <c r="B90" s="188"/>
      <c r="C90" s="21" t="s">
        <v>47</v>
      </c>
      <c r="D90" s="35">
        <f>'Додаток 3'!D32</f>
        <v>50000</v>
      </c>
      <c r="E90" s="35">
        <f>'Додаток 3'!E32</f>
        <v>50000</v>
      </c>
      <c r="F90" s="35">
        <f>'Додаток 3'!F32</f>
        <v>0</v>
      </c>
      <c r="G90" s="35">
        <f>'Додаток 3'!G32</f>
        <v>0</v>
      </c>
      <c r="H90" s="35">
        <f>'Додаток 3'!H32</f>
        <v>0</v>
      </c>
      <c r="I90" s="35">
        <f>'Додаток 3'!I32</f>
        <v>0</v>
      </c>
      <c r="J90" s="35">
        <f>'Додаток 3'!J32</f>
        <v>0</v>
      </c>
      <c r="K90" s="35">
        <f>'Додаток 3'!K32</f>
        <v>0</v>
      </c>
      <c r="L90" s="35">
        <f>'Додаток 3'!L32</f>
        <v>0</v>
      </c>
      <c r="M90" s="35">
        <f>'Додаток 3'!M32</f>
        <v>0</v>
      </c>
      <c r="N90" s="35">
        <f>'Додаток 3'!N32</f>
        <v>0</v>
      </c>
      <c r="O90" s="169">
        <f>'Додаток 3'!O32</f>
        <v>0</v>
      </c>
      <c r="P90" s="73">
        <f>'Додаток 3'!P32</f>
        <v>50000</v>
      </c>
    </row>
    <row r="91" spans="1:16" ht="34.5" customHeight="1">
      <c r="A91" s="16" t="s">
        <v>36</v>
      </c>
      <c r="B91" s="192"/>
      <c r="C91" s="225" t="s">
        <v>136</v>
      </c>
      <c r="D91" s="35">
        <f>D92</f>
        <v>159904</v>
      </c>
      <c r="E91" s="35">
        <f aca="true" t="shared" si="4" ref="E91:P91">E92</f>
        <v>159904</v>
      </c>
      <c r="F91" s="35">
        <f t="shared" si="4"/>
        <v>0</v>
      </c>
      <c r="G91" s="35">
        <f t="shared" si="4"/>
        <v>0</v>
      </c>
      <c r="H91" s="35">
        <f t="shared" si="4"/>
        <v>0</v>
      </c>
      <c r="I91" s="35">
        <f t="shared" si="4"/>
        <v>0</v>
      </c>
      <c r="J91" s="35">
        <f t="shared" si="4"/>
        <v>0</v>
      </c>
      <c r="K91" s="35">
        <f t="shared" si="4"/>
        <v>0</v>
      </c>
      <c r="L91" s="35">
        <f t="shared" si="4"/>
        <v>0</v>
      </c>
      <c r="M91" s="35">
        <f t="shared" si="4"/>
        <v>0</v>
      </c>
      <c r="N91" s="35">
        <f t="shared" si="4"/>
        <v>0</v>
      </c>
      <c r="O91" s="169">
        <f t="shared" si="4"/>
        <v>0</v>
      </c>
      <c r="P91" s="73">
        <f t="shared" si="4"/>
        <v>159904</v>
      </c>
    </row>
    <row r="92" spans="1:48" s="3" customFormat="1" ht="50.25" customHeight="1">
      <c r="A92" s="31" t="s">
        <v>38</v>
      </c>
      <c r="B92" s="189" t="s">
        <v>39</v>
      </c>
      <c r="C92" s="79" t="s">
        <v>40</v>
      </c>
      <c r="D92" s="186">
        <f>'Додаток 3'!D22</f>
        <v>159904</v>
      </c>
      <c r="E92" s="186">
        <f>'Додаток 3'!E22</f>
        <v>159904</v>
      </c>
      <c r="F92" s="186">
        <f>'Додаток 3'!F22</f>
        <v>0</v>
      </c>
      <c r="G92" s="186">
        <f>'Додаток 3'!G22</f>
        <v>0</v>
      </c>
      <c r="H92" s="186">
        <f>'Додаток 3'!H22</f>
        <v>0</v>
      </c>
      <c r="I92" s="186">
        <f>'Додаток 3'!I22</f>
        <v>0</v>
      </c>
      <c r="J92" s="186">
        <f>'Додаток 3'!J22</f>
        <v>0</v>
      </c>
      <c r="K92" s="186">
        <f>'Додаток 3'!K22</f>
        <v>0</v>
      </c>
      <c r="L92" s="186">
        <f>'Додаток 3'!L22</f>
        <v>0</v>
      </c>
      <c r="M92" s="186">
        <f>'Додаток 3'!M22</f>
        <v>0</v>
      </c>
      <c r="N92" s="186">
        <f>'Додаток 3'!N22</f>
        <v>0</v>
      </c>
      <c r="O92" s="187">
        <f>'Додаток 3'!O22</f>
        <v>0</v>
      </c>
      <c r="P92" s="172">
        <f>'Додаток 3'!P22</f>
        <v>159904</v>
      </c>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spans="1:48" s="3" customFormat="1" ht="50.25" customHeight="1">
      <c r="A93" s="191" t="s">
        <v>164</v>
      </c>
      <c r="B93" s="192"/>
      <c r="C93" s="26" t="s">
        <v>179</v>
      </c>
      <c r="D93" s="35">
        <f>'Додаток 3'!D23</f>
        <v>16800</v>
      </c>
      <c r="E93" s="36">
        <f>'Додаток 3'!E23</f>
        <v>16800</v>
      </c>
      <c r="F93" s="36">
        <f>'Додаток 3'!F23</f>
        <v>0</v>
      </c>
      <c r="G93" s="36">
        <f>'Додаток 3'!G23</f>
        <v>0</v>
      </c>
      <c r="H93" s="36">
        <f>'Додаток 3'!H23</f>
        <v>0</v>
      </c>
      <c r="I93" s="36">
        <f>'Додаток 3'!I23</f>
        <v>0</v>
      </c>
      <c r="J93" s="36">
        <f>'Додаток 3'!J23</f>
        <v>0</v>
      </c>
      <c r="K93" s="36">
        <f>'Додаток 3'!K23</f>
        <v>0</v>
      </c>
      <c r="L93" s="36">
        <f>'Додаток 3'!L23</f>
        <v>0</v>
      </c>
      <c r="M93" s="36">
        <f>'Додаток 3'!M23</f>
        <v>0</v>
      </c>
      <c r="N93" s="36">
        <f>'Додаток 3'!N23</f>
        <v>0</v>
      </c>
      <c r="O93" s="223">
        <f>'Додаток 3'!O23</f>
        <v>0</v>
      </c>
      <c r="P93" s="73">
        <f>'Додаток 3'!P23</f>
        <v>16800</v>
      </c>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spans="1:48" s="3" customFormat="1" ht="50.25" customHeight="1">
      <c r="A94" s="178" t="s">
        <v>166</v>
      </c>
      <c r="B94" s="188" t="s">
        <v>168</v>
      </c>
      <c r="C94" s="21" t="s">
        <v>169</v>
      </c>
      <c r="D94" s="35">
        <f>'Додаток 3'!D24</f>
        <v>5600</v>
      </c>
      <c r="E94" s="36">
        <f>'Додаток 3'!E24</f>
        <v>5600</v>
      </c>
      <c r="F94" s="36">
        <f>'Додаток 3'!F24</f>
        <v>0</v>
      </c>
      <c r="G94" s="36">
        <f>'Додаток 3'!G24</f>
        <v>0</v>
      </c>
      <c r="H94" s="36">
        <f>'Додаток 3'!H24</f>
        <v>0</v>
      </c>
      <c r="I94" s="36">
        <f>'Додаток 3'!I24</f>
        <v>0</v>
      </c>
      <c r="J94" s="36">
        <f>'Додаток 3'!J24</f>
        <v>0</v>
      </c>
      <c r="K94" s="36">
        <f>'Додаток 3'!K24</f>
        <v>0</v>
      </c>
      <c r="L94" s="36">
        <f>'Додаток 3'!L24</f>
        <v>0</v>
      </c>
      <c r="M94" s="36">
        <f>'Додаток 3'!M24</f>
        <v>0</v>
      </c>
      <c r="N94" s="36">
        <f>'Додаток 3'!N24</f>
        <v>0</v>
      </c>
      <c r="O94" s="223">
        <f>'Додаток 3'!O24</f>
        <v>0</v>
      </c>
      <c r="P94" s="73">
        <f>'Додаток 3'!P24</f>
        <v>5600</v>
      </c>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spans="1:48" s="3" customFormat="1" ht="50.25" customHeight="1" thickBot="1">
      <c r="A95" s="226" t="s">
        <v>167</v>
      </c>
      <c r="B95" s="189" t="s">
        <v>168</v>
      </c>
      <c r="C95" s="79" t="s">
        <v>170</v>
      </c>
      <c r="D95" s="186">
        <f>'Додаток 3'!D25</f>
        <v>11200</v>
      </c>
      <c r="E95" s="227">
        <f>'Додаток 3'!E25</f>
        <v>11200</v>
      </c>
      <c r="F95" s="227">
        <f>'Додаток 3'!F25</f>
        <v>0</v>
      </c>
      <c r="G95" s="227">
        <f>'Додаток 3'!G25</f>
        <v>0</v>
      </c>
      <c r="H95" s="227">
        <f>'Додаток 3'!H25</f>
        <v>0</v>
      </c>
      <c r="I95" s="227">
        <f>'Додаток 3'!I25</f>
        <v>0</v>
      </c>
      <c r="J95" s="227">
        <f>'Додаток 3'!J25</f>
        <v>0</v>
      </c>
      <c r="K95" s="227">
        <f>'Додаток 3'!K25</f>
        <v>0</v>
      </c>
      <c r="L95" s="227">
        <f>'Додаток 3'!L25</f>
        <v>0</v>
      </c>
      <c r="M95" s="227">
        <f>'Додаток 3'!M25</f>
        <v>0</v>
      </c>
      <c r="N95" s="227">
        <f>'Додаток 3'!N25</f>
        <v>0</v>
      </c>
      <c r="O95" s="228">
        <f>'Додаток 3'!O25</f>
        <v>0</v>
      </c>
      <c r="P95" s="172">
        <f>'Додаток 3'!P25</f>
        <v>11200</v>
      </c>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row>
    <row r="96" spans="1:16" ht="32.25" customHeight="1" thickBot="1">
      <c r="A96" s="229"/>
      <c r="B96" s="230"/>
      <c r="C96" s="231" t="s">
        <v>121</v>
      </c>
      <c r="D96" s="37">
        <f>D14+D16+D36+D88+D91+D93+D86</f>
        <v>363837148</v>
      </c>
      <c r="E96" s="38">
        <f>E14+E16+E36+E88+E91+E93+E86</f>
        <v>363837148</v>
      </c>
      <c r="F96" s="37">
        <f aca="true" t="shared" si="5" ref="F96:O96">F14+F16+F36+F88+F91</f>
        <v>82927756</v>
      </c>
      <c r="G96" s="37">
        <f t="shared" si="5"/>
        <v>25322846</v>
      </c>
      <c r="H96" s="37">
        <f t="shared" si="5"/>
        <v>0</v>
      </c>
      <c r="I96" s="37">
        <f t="shared" si="5"/>
        <v>11255654</v>
      </c>
      <c r="J96" s="37">
        <f t="shared" si="5"/>
        <v>9665941</v>
      </c>
      <c r="K96" s="37">
        <f t="shared" si="5"/>
        <v>214659</v>
      </c>
      <c r="L96" s="37">
        <f t="shared" si="5"/>
        <v>0</v>
      </c>
      <c r="M96" s="37">
        <f t="shared" si="5"/>
        <v>1601713</v>
      </c>
      <c r="N96" s="37">
        <f t="shared" si="5"/>
        <v>1589713</v>
      </c>
      <c r="O96" s="75">
        <f t="shared" si="5"/>
        <v>1589713</v>
      </c>
      <c r="P96" s="38">
        <f>P14+P16+P36+P88+P91+P93+P86</f>
        <v>375092802</v>
      </c>
    </row>
    <row r="97" spans="1:16" ht="32.25" customHeight="1">
      <c r="A97" s="39"/>
      <c r="B97" s="40"/>
      <c r="C97" s="53"/>
      <c r="D97" s="41"/>
      <c r="E97" s="41"/>
      <c r="F97" s="41"/>
      <c r="G97" s="41"/>
      <c r="H97" s="41"/>
      <c r="I97" s="41"/>
      <c r="J97" s="41"/>
      <c r="K97" s="42"/>
      <c r="L97" s="41"/>
      <c r="M97" s="43"/>
      <c r="N97" s="43"/>
      <c r="O97" s="41"/>
      <c r="P97" s="43"/>
    </row>
    <row r="98" spans="1:16" ht="27.75" customHeight="1">
      <c r="A98" s="39"/>
      <c r="B98" s="40"/>
      <c r="C98" s="53"/>
      <c r="D98" s="44"/>
      <c r="E98" s="44"/>
      <c r="F98" s="44"/>
      <c r="G98" s="44"/>
      <c r="H98" s="44"/>
      <c r="I98" s="44"/>
      <c r="J98" s="44"/>
      <c r="K98" s="39"/>
      <c r="L98" s="44"/>
      <c r="M98" s="45"/>
      <c r="N98" s="45"/>
      <c r="O98" s="44"/>
      <c r="P98" s="45"/>
    </row>
    <row r="99" spans="1:16" ht="30.75" customHeight="1">
      <c r="A99" s="39"/>
      <c r="B99" s="40"/>
      <c r="C99" s="53"/>
      <c r="D99" s="39"/>
      <c r="E99" s="39"/>
      <c r="F99" s="45"/>
      <c r="G99" s="45"/>
      <c r="H99" s="45"/>
      <c r="I99" s="46"/>
      <c r="J99" s="46"/>
      <c r="K99" s="44"/>
      <c r="L99" s="44"/>
      <c r="M99" s="39"/>
      <c r="N99" s="39"/>
      <c r="O99" s="39"/>
      <c r="P99" s="39"/>
    </row>
    <row r="100" spans="1:16" ht="16.5" customHeight="1">
      <c r="A100" s="39"/>
      <c r="B100" s="40"/>
      <c r="C100" s="85" t="s">
        <v>156</v>
      </c>
      <c r="D100" s="86"/>
      <c r="E100" s="86"/>
      <c r="F100" s="86"/>
      <c r="G100" s="86"/>
      <c r="H100" s="86"/>
      <c r="I100" s="87"/>
      <c r="J100" s="87" t="s">
        <v>122</v>
      </c>
      <c r="K100" s="44"/>
      <c r="L100" s="44"/>
      <c r="M100" s="39"/>
      <c r="N100" s="39"/>
      <c r="O100" s="39"/>
      <c r="P100" s="39"/>
    </row>
    <row r="101" spans="1:16" ht="26.25" customHeight="1">
      <c r="A101" s="39"/>
      <c r="B101" s="40"/>
      <c r="C101" s="53"/>
      <c r="D101" s="39"/>
      <c r="E101" s="39"/>
      <c r="F101" s="45"/>
      <c r="G101" s="45"/>
      <c r="H101" s="45"/>
      <c r="I101" s="46"/>
      <c r="J101" s="46"/>
      <c r="K101" s="44"/>
      <c r="L101" s="44"/>
      <c r="M101" s="39"/>
      <c r="N101" s="39"/>
      <c r="O101" s="39"/>
      <c r="P101" s="39"/>
    </row>
    <row r="102" ht="27.75" customHeight="1">
      <c r="B102" s="47"/>
    </row>
    <row r="103" spans="2:16" ht="20.25" customHeight="1">
      <c r="B103" s="47"/>
      <c r="D103" s="48"/>
      <c r="E103" s="48"/>
      <c r="F103" s="48"/>
      <c r="G103" s="48"/>
      <c r="H103" s="48"/>
      <c r="I103" s="48"/>
      <c r="J103" s="48"/>
      <c r="K103" s="48"/>
      <c r="L103" s="48"/>
      <c r="M103" s="48"/>
      <c r="N103" s="48"/>
      <c r="O103" s="48"/>
      <c r="P103" s="48"/>
    </row>
    <row r="104" spans="2:16" ht="28.5" customHeight="1">
      <c r="B104" s="47"/>
      <c r="D104" s="48"/>
      <c r="E104" s="48"/>
      <c r="F104" s="48"/>
      <c r="G104" s="48"/>
      <c r="H104" s="48"/>
      <c r="I104" s="48"/>
      <c r="J104" s="48"/>
      <c r="K104" s="48"/>
      <c r="L104" s="48"/>
      <c r="M104" s="48"/>
      <c r="N104" s="48"/>
      <c r="O104" s="48"/>
      <c r="P104" s="48"/>
    </row>
    <row r="105" spans="2:5" ht="26.25" customHeight="1">
      <c r="B105" s="47"/>
      <c r="C105" s="50">
        <v>250328</v>
      </c>
      <c r="D105" s="48">
        <f>D38+D43+D45+D47+D67</f>
        <v>81555600</v>
      </c>
      <c r="E105" s="48"/>
    </row>
    <row r="106" spans="2:5" ht="26.25" customHeight="1">
      <c r="B106" s="47"/>
      <c r="C106" s="50">
        <v>250330</v>
      </c>
      <c r="D106" s="48">
        <f>D40+D69+D49</f>
        <v>8640</v>
      </c>
      <c r="E106" s="48"/>
    </row>
    <row r="107" spans="2:5" ht="28.5" customHeight="1">
      <c r="B107" s="47"/>
      <c r="C107" s="50">
        <v>250326</v>
      </c>
      <c r="D107" s="48">
        <f>D51+D53+D55+D57+D59+D61+D63+D65+D85+D73</f>
        <v>117323500</v>
      </c>
      <c r="E107" s="48"/>
    </row>
    <row r="108" spans="2:5" ht="29.25" customHeight="1">
      <c r="B108" s="47"/>
      <c r="C108" s="54">
        <v>250376</v>
      </c>
      <c r="D108" s="49" t="e">
        <f>#REF!</f>
        <v>#REF!</v>
      </c>
      <c r="E108" s="49"/>
    </row>
    <row r="109" spans="2:5" ht="35.25" customHeight="1">
      <c r="B109" s="47"/>
      <c r="C109" s="55"/>
      <c r="D109" s="48"/>
      <c r="E109" s="48"/>
    </row>
    <row r="110" spans="2:5" ht="25.5" customHeight="1">
      <c r="B110" s="47"/>
      <c r="C110" s="55" t="s">
        <v>123</v>
      </c>
      <c r="D110" s="48" t="e">
        <f>#REF!+#REF!</f>
        <v>#REF!</v>
      </c>
      <c r="E110" s="48"/>
    </row>
    <row r="111" spans="2:5" ht="33" customHeight="1">
      <c r="B111" s="47"/>
      <c r="D111" s="48"/>
      <c r="E111" s="48"/>
    </row>
    <row r="112" ht="33" customHeight="1">
      <c r="B112" s="47"/>
    </row>
    <row r="113" spans="2:5" ht="37.5" customHeight="1">
      <c r="B113" s="47"/>
      <c r="C113" s="55"/>
      <c r="D113" s="48"/>
      <c r="E113" s="48"/>
    </row>
    <row r="114" ht="37.5" customHeight="1">
      <c r="B114" s="47"/>
    </row>
    <row r="115" ht="33.75" customHeight="1">
      <c r="B115" s="47"/>
    </row>
    <row r="116" ht="33.75" customHeight="1">
      <c r="B116" s="47"/>
    </row>
    <row r="117" ht="29.25" customHeight="1">
      <c r="B117" s="47"/>
    </row>
    <row r="118" ht="32.25" customHeight="1">
      <c r="B118" s="47"/>
    </row>
    <row r="119" ht="37.5" customHeight="1">
      <c r="B119" s="47"/>
    </row>
    <row r="120" ht="37.5" customHeight="1">
      <c r="B120" s="47"/>
    </row>
    <row r="121" ht="45.75" customHeight="1">
      <c r="B121" s="47"/>
    </row>
    <row r="122" ht="28.5" customHeight="1">
      <c r="B122" s="47"/>
    </row>
    <row r="123" ht="45.75" customHeight="1">
      <c r="B123" s="47"/>
    </row>
    <row r="124" ht="25.5" customHeight="1">
      <c r="B124" s="47"/>
    </row>
    <row r="125" ht="25.5" customHeight="1">
      <c r="B125" s="47"/>
    </row>
    <row r="126" ht="25.5" customHeight="1">
      <c r="B126" s="47"/>
    </row>
    <row r="127" ht="25.5" customHeight="1">
      <c r="B127" s="47"/>
    </row>
    <row r="128" ht="25.5" customHeight="1">
      <c r="B128" s="47"/>
    </row>
    <row r="129" ht="33" customHeight="1">
      <c r="B129" s="47"/>
    </row>
    <row r="130" ht="25.5" customHeight="1">
      <c r="B130" s="47"/>
    </row>
    <row r="131" ht="25.5" customHeight="1">
      <c r="B131" s="47"/>
    </row>
    <row r="132" ht="34.5" customHeight="1">
      <c r="B132" s="47"/>
    </row>
    <row r="133" ht="23.25" customHeight="1">
      <c r="B133" s="47"/>
    </row>
    <row r="134" ht="26.25" customHeight="1">
      <c r="B134" s="47"/>
    </row>
    <row r="135" ht="45" customHeight="1">
      <c r="B135" s="47"/>
    </row>
    <row r="136" ht="31.5" customHeight="1">
      <c r="B136" s="47"/>
    </row>
    <row r="137" ht="24" customHeight="1">
      <c r="B137" s="47"/>
    </row>
    <row r="138" ht="33.75" customHeight="1">
      <c r="B138" s="47"/>
    </row>
    <row r="139" ht="31.5" customHeight="1">
      <c r="B139" s="47"/>
    </row>
    <row r="140" ht="24" customHeight="1">
      <c r="B140" s="47"/>
    </row>
    <row r="141" ht="20.25" customHeight="1">
      <c r="B141" s="47"/>
    </row>
    <row r="142" ht="22.5" customHeight="1">
      <c r="B142" s="47"/>
    </row>
    <row r="143" ht="17.25" customHeight="1">
      <c r="B143" s="47"/>
    </row>
    <row r="144" ht="18.75" customHeight="1">
      <c r="B144" s="47"/>
    </row>
    <row r="145" ht="12.75">
      <c r="B145" s="47"/>
    </row>
    <row r="146" ht="12.75">
      <c r="B146" s="47"/>
    </row>
    <row r="147" ht="12.75">
      <c r="B147" s="47"/>
    </row>
    <row r="148" ht="12.75">
      <c r="B148" s="47"/>
    </row>
    <row r="149" ht="12.75">
      <c r="B149" s="47"/>
    </row>
    <row r="150" ht="12.75">
      <c r="B150" s="47"/>
    </row>
    <row r="151" ht="12.75">
      <c r="B151" s="47"/>
    </row>
    <row r="152" ht="12.75">
      <c r="B152" s="47"/>
    </row>
    <row r="153" ht="12.75">
      <c r="B153" s="47"/>
    </row>
    <row r="154" ht="12.75">
      <c r="B154" s="47"/>
    </row>
    <row r="155" ht="12.75">
      <c r="B155" s="47"/>
    </row>
    <row r="156" ht="12.75">
      <c r="B156" s="47"/>
    </row>
    <row r="157" ht="12.75">
      <c r="B157" s="47"/>
    </row>
    <row r="158" spans="1:16" s="2" customFormat="1" ht="12.75">
      <c r="A158" s="4"/>
      <c r="B158" s="47"/>
      <c r="C158" s="50"/>
      <c r="D158" s="4"/>
      <c r="E158" s="4"/>
      <c r="F158" s="4"/>
      <c r="G158" s="4"/>
      <c r="H158" s="4"/>
      <c r="I158" s="4"/>
      <c r="J158" s="4"/>
      <c r="K158" s="4"/>
      <c r="L158" s="4"/>
      <c r="M158" s="4"/>
      <c r="N158" s="4"/>
      <c r="O158" s="4"/>
      <c r="P158" s="4"/>
    </row>
    <row r="159" ht="12.75">
      <c r="B159" s="47"/>
    </row>
    <row r="160" ht="12.75">
      <c r="B160" s="47"/>
    </row>
    <row r="161" ht="12.75">
      <c r="B161" s="47"/>
    </row>
    <row r="162" ht="12.75">
      <c r="B162" s="47"/>
    </row>
    <row r="163" ht="12.75">
      <c r="B163" s="47"/>
    </row>
    <row r="164" ht="12.75">
      <c r="B164" s="47"/>
    </row>
    <row r="165" ht="12.75">
      <c r="B165" s="47"/>
    </row>
    <row r="166" ht="12.75">
      <c r="B166" s="47"/>
    </row>
    <row r="167" ht="12.75">
      <c r="B167" s="47"/>
    </row>
    <row r="168" ht="12.75">
      <c r="B168" s="47"/>
    </row>
    <row r="169" ht="12.75">
      <c r="B169" s="47"/>
    </row>
  </sheetData>
  <sheetProtection/>
  <mergeCells count="34">
    <mergeCell ref="D10:D12"/>
    <mergeCell ref="A29:A30"/>
    <mergeCell ref="A31:A32"/>
    <mergeCell ref="A33:A34"/>
    <mergeCell ref="P9:P12"/>
    <mergeCell ref="D9:H9"/>
    <mergeCell ref="K11:K12"/>
    <mergeCell ref="L11:L12"/>
    <mergeCell ref="N11:N12"/>
    <mergeCell ref="J10:J12"/>
    <mergeCell ref="M10:M12"/>
    <mergeCell ref="G11:G12"/>
    <mergeCell ref="N10:O10"/>
    <mergeCell ref="H10:H12"/>
    <mergeCell ref="C6:L6"/>
    <mergeCell ref="F11:F12"/>
    <mergeCell ref="A79:A80"/>
    <mergeCell ref="E11:E12"/>
    <mergeCell ref="A72:A73"/>
    <mergeCell ref="A17:A18"/>
    <mergeCell ref="A9:A12"/>
    <mergeCell ref="A27:A28"/>
    <mergeCell ref="B9:B12"/>
    <mergeCell ref="E10:G10"/>
    <mergeCell ref="A89:A90"/>
    <mergeCell ref="A70:A71"/>
    <mergeCell ref="K10:L10"/>
    <mergeCell ref="A19:A21"/>
    <mergeCell ref="A22:A24"/>
    <mergeCell ref="A25:A26"/>
    <mergeCell ref="C9:C12"/>
    <mergeCell ref="I10:I12"/>
    <mergeCell ref="A74:A75"/>
    <mergeCell ref="I9:O9"/>
  </mergeCells>
  <printOptions/>
  <pageMargins left="0.5905511811023623" right="0.3937007874015748" top="0.5905511811023623" bottom="0.5905511811023623" header="0.5118110236220472" footer="0.5118110236220472"/>
  <pageSetup fitToHeight="5" horizontalDpi="600" verticalDpi="600" orientation="landscape" paperSize="9" scale="44" r:id="rId3"/>
  <rowBreaks count="4" manualBreakCount="4">
    <brk id="35" max="15" man="1"/>
    <brk id="43" max="15" man="1"/>
    <brk id="57" max="15" man="1"/>
    <brk id="76" max="15" man="1"/>
  </rowBreaks>
  <legacyDrawing r:id="rId2"/>
</worksheet>
</file>

<file path=xl/worksheets/sheet2.xml><?xml version="1.0" encoding="utf-8"?>
<worksheet xmlns="http://schemas.openxmlformats.org/spreadsheetml/2006/main" xmlns:r="http://schemas.openxmlformats.org/officeDocument/2006/relationships">
  <dimension ref="A1:P195"/>
  <sheetViews>
    <sheetView view="pageBreakPreview" zoomScale="75" zoomScaleNormal="75" zoomScaleSheetLayoutView="75" workbookViewId="0" topLeftCell="A1">
      <pane xSplit="3" ySplit="13" topLeftCell="H111" activePane="bottomRight" state="frozen"/>
      <selection pane="topLeft" activeCell="A1" sqref="A1"/>
      <selection pane="topRight" activeCell="D1" sqref="D1"/>
      <selection pane="bottomLeft" activeCell="A14" sqref="A14"/>
      <selection pane="bottomRight" activeCell="E78" sqref="E78"/>
    </sheetView>
  </sheetViews>
  <sheetFormatPr defaultColWidth="9.00390625" defaultRowHeight="12.75"/>
  <cols>
    <col min="1" max="1" width="17.375" style="4" customWidth="1"/>
    <col min="2" max="2" width="15.625" style="4" customWidth="1"/>
    <col min="3" max="3" width="74.875" style="50" customWidth="1"/>
    <col min="4" max="4" width="15.75390625" style="4" customWidth="1"/>
    <col min="5" max="5" width="13.25390625" style="4" customWidth="1"/>
    <col min="6" max="6" width="12.25390625" style="4" customWidth="1"/>
    <col min="7" max="7" width="12.375" style="4" customWidth="1"/>
    <col min="8" max="8" width="14.125" style="4" customWidth="1"/>
    <col min="9" max="9" width="12.00390625" style="4" customWidth="1"/>
    <col min="10" max="10" width="12.375" style="4" customWidth="1"/>
    <col min="11" max="11" width="12.25390625" style="4" customWidth="1"/>
    <col min="12" max="12" width="11.00390625" style="4" customWidth="1"/>
    <col min="13" max="13" width="12.00390625" style="4" customWidth="1"/>
    <col min="14" max="14" width="11.00390625" style="4" customWidth="1"/>
    <col min="15" max="15" width="16.00390625" style="4" customWidth="1"/>
    <col min="16" max="16" width="15.75390625" style="4" customWidth="1"/>
    <col min="17" max="16384" width="9.125" style="1" customWidth="1"/>
  </cols>
  <sheetData>
    <row r="1" ht="12.75">
      <c r="N1" s="4" t="s">
        <v>0</v>
      </c>
    </row>
    <row r="2" ht="12.75">
      <c r="N2" s="4" t="s">
        <v>1</v>
      </c>
    </row>
    <row r="3" spans="1:14" ht="20.25">
      <c r="A3" s="7"/>
      <c r="N3" s="4" t="s">
        <v>2</v>
      </c>
    </row>
    <row r="4" ht="12.75"/>
    <row r="5" ht="12.75"/>
    <row r="6" spans="3:14" ht="15.75">
      <c r="C6" s="51"/>
      <c r="D6" s="8" t="s">
        <v>3</v>
      </c>
      <c r="E6" s="8"/>
      <c r="F6" s="8"/>
      <c r="G6" s="8"/>
      <c r="H6" s="8"/>
      <c r="I6" s="8"/>
      <c r="J6" s="8"/>
      <c r="K6" s="8"/>
      <c r="N6" s="8"/>
    </row>
    <row r="7" spans="3:14" ht="13.5" customHeight="1">
      <c r="C7" s="51"/>
      <c r="D7" s="8"/>
      <c r="E7" s="8"/>
      <c r="F7" s="8"/>
      <c r="G7" s="8"/>
      <c r="H7" s="8"/>
      <c r="I7" s="8"/>
      <c r="J7" s="8"/>
      <c r="K7" s="8"/>
      <c r="N7" s="8"/>
    </row>
    <row r="8" ht="23.25" customHeight="1" thickBot="1">
      <c r="P8" s="4" t="s">
        <v>144</v>
      </c>
    </row>
    <row r="9" spans="1:16" ht="18" customHeight="1" thickBot="1">
      <c r="A9" s="319" t="s">
        <v>5</v>
      </c>
      <c r="B9" s="292" t="s">
        <v>6</v>
      </c>
      <c r="C9" s="277" t="s">
        <v>7</v>
      </c>
      <c r="D9" s="302" t="s">
        <v>8</v>
      </c>
      <c r="E9" s="269"/>
      <c r="F9" s="269"/>
      <c r="G9" s="269"/>
      <c r="H9" s="270"/>
      <c r="I9" s="316" t="s">
        <v>9</v>
      </c>
      <c r="J9" s="317"/>
      <c r="K9" s="317"/>
      <c r="L9" s="317"/>
      <c r="M9" s="317"/>
      <c r="N9" s="317"/>
      <c r="O9" s="317"/>
      <c r="P9" s="299" t="s">
        <v>10</v>
      </c>
    </row>
    <row r="10" spans="1:16" ht="12.75" customHeight="1" thickBot="1">
      <c r="A10" s="320"/>
      <c r="B10" s="288"/>
      <c r="C10" s="278"/>
      <c r="D10" s="293" t="s">
        <v>11</v>
      </c>
      <c r="E10" s="296" t="s">
        <v>12</v>
      </c>
      <c r="F10" s="297"/>
      <c r="G10" s="298"/>
      <c r="H10" s="292" t="s">
        <v>13</v>
      </c>
      <c r="I10" s="280" t="s">
        <v>14</v>
      </c>
      <c r="J10" s="292" t="s">
        <v>15</v>
      </c>
      <c r="K10" s="272" t="s">
        <v>12</v>
      </c>
      <c r="L10" s="273"/>
      <c r="M10" s="280" t="s">
        <v>16</v>
      </c>
      <c r="N10" s="296" t="s">
        <v>17</v>
      </c>
      <c r="O10" s="297"/>
      <c r="P10" s="300"/>
    </row>
    <row r="11" spans="1:16" ht="12.75" customHeight="1">
      <c r="A11" s="320"/>
      <c r="B11" s="288"/>
      <c r="C11" s="278"/>
      <c r="D11" s="306"/>
      <c r="E11" s="280" t="s">
        <v>18</v>
      </c>
      <c r="F11" s="288" t="s">
        <v>19</v>
      </c>
      <c r="G11" s="280" t="s">
        <v>20</v>
      </c>
      <c r="H11" s="300"/>
      <c r="I11" s="280"/>
      <c r="J11" s="288"/>
      <c r="K11" s="241" t="s">
        <v>21</v>
      </c>
      <c r="L11" s="292" t="s">
        <v>20</v>
      </c>
      <c r="M11" s="280"/>
      <c r="N11" s="288" t="s">
        <v>22</v>
      </c>
      <c r="O11" s="9" t="s">
        <v>23</v>
      </c>
      <c r="P11" s="300"/>
    </row>
    <row r="12" spans="1:16" ht="161.25" customHeight="1" thickBot="1">
      <c r="A12" s="320"/>
      <c r="B12" s="304"/>
      <c r="C12" s="279"/>
      <c r="D12" s="307"/>
      <c r="E12" s="281"/>
      <c r="F12" s="289"/>
      <c r="G12" s="305"/>
      <c r="H12" s="301"/>
      <c r="I12" s="281"/>
      <c r="J12" s="304"/>
      <c r="K12" s="303"/>
      <c r="L12" s="289"/>
      <c r="M12" s="281"/>
      <c r="N12" s="289"/>
      <c r="O12" s="10" t="s">
        <v>24</v>
      </c>
      <c r="P12" s="301"/>
    </row>
    <row r="13" spans="1:16" ht="0.75" customHeight="1" thickBot="1">
      <c r="A13" s="15">
        <v>1</v>
      </c>
      <c r="B13" s="11">
        <v>2</v>
      </c>
      <c r="C13" s="52">
        <v>3</v>
      </c>
      <c r="D13" s="13">
        <v>4</v>
      </c>
      <c r="E13" s="11">
        <v>5</v>
      </c>
      <c r="F13" s="13">
        <v>6</v>
      </c>
      <c r="G13" s="14">
        <v>7</v>
      </c>
      <c r="H13" s="11">
        <v>8</v>
      </c>
      <c r="I13" s="15">
        <v>9</v>
      </c>
      <c r="J13" s="11">
        <v>10</v>
      </c>
      <c r="K13" s="13">
        <v>11</v>
      </c>
      <c r="L13" s="11">
        <v>12</v>
      </c>
      <c r="M13" s="13">
        <v>13</v>
      </c>
      <c r="N13" s="11">
        <v>14</v>
      </c>
      <c r="O13" s="13">
        <v>15</v>
      </c>
      <c r="P13" s="11">
        <v>16</v>
      </c>
    </row>
    <row r="14" spans="1:16" ht="32.25" customHeight="1">
      <c r="A14" s="253"/>
      <c r="B14" s="232"/>
      <c r="C14" s="88" t="s">
        <v>148</v>
      </c>
      <c r="D14" s="56">
        <f>D16+D18+D21+D23</f>
        <v>7429788</v>
      </c>
      <c r="E14" s="56">
        <f aca="true" t="shared" si="0" ref="E14:P14">E16+E18+E21+E23</f>
        <v>7429788</v>
      </c>
      <c r="F14" s="56">
        <f t="shared" si="0"/>
        <v>4209014</v>
      </c>
      <c r="G14" s="56">
        <f t="shared" si="0"/>
        <v>681158</v>
      </c>
      <c r="H14" s="56">
        <f t="shared" si="0"/>
        <v>0</v>
      </c>
      <c r="I14" s="56">
        <f t="shared" si="0"/>
        <v>0</v>
      </c>
      <c r="J14" s="56">
        <f t="shared" si="0"/>
        <v>0</v>
      </c>
      <c r="K14" s="56">
        <f t="shared" si="0"/>
        <v>0</v>
      </c>
      <c r="L14" s="56">
        <f t="shared" si="0"/>
        <v>0</v>
      </c>
      <c r="M14" s="56">
        <f t="shared" si="0"/>
        <v>0</v>
      </c>
      <c r="N14" s="56">
        <f t="shared" si="0"/>
        <v>0</v>
      </c>
      <c r="O14" s="57">
        <f t="shared" si="0"/>
        <v>0</v>
      </c>
      <c r="P14" s="184">
        <f t="shared" si="0"/>
        <v>7429788</v>
      </c>
    </row>
    <row r="15" spans="1:16" ht="18" customHeight="1">
      <c r="A15" s="254"/>
      <c r="B15" s="233"/>
      <c r="C15" s="89" t="s">
        <v>25</v>
      </c>
      <c r="D15" s="22"/>
      <c r="E15" s="59"/>
      <c r="F15" s="23"/>
      <c r="G15" s="60"/>
      <c r="H15" s="23"/>
      <c r="I15" s="59"/>
      <c r="J15" s="23"/>
      <c r="K15" s="59"/>
      <c r="L15" s="23"/>
      <c r="M15" s="59"/>
      <c r="N15" s="23"/>
      <c r="O15" s="59"/>
      <c r="P15" s="61"/>
    </row>
    <row r="16" spans="1:16" ht="24" customHeight="1">
      <c r="A16" s="255" t="s">
        <v>26</v>
      </c>
      <c r="B16" s="234"/>
      <c r="C16" s="90" t="s">
        <v>27</v>
      </c>
      <c r="D16" s="19">
        <f>D17</f>
        <v>6338682</v>
      </c>
      <c r="E16" s="19">
        <f>E17</f>
        <v>6338682</v>
      </c>
      <c r="F16" s="19">
        <f>F17</f>
        <v>3534707</v>
      </c>
      <c r="G16" s="19">
        <f>G17</f>
        <v>629356</v>
      </c>
      <c r="H16" s="19"/>
      <c r="I16" s="19">
        <f>I17</f>
        <v>0</v>
      </c>
      <c r="J16" s="20">
        <v>0</v>
      </c>
      <c r="K16" s="20">
        <v>0</v>
      </c>
      <c r="L16" s="20">
        <v>0</v>
      </c>
      <c r="M16" s="20">
        <f>M17</f>
        <v>0</v>
      </c>
      <c r="N16" s="20">
        <f>N17</f>
        <v>0</v>
      </c>
      <c r="O16" s="62">
        <f>O17</f>
        <v>0</v>
      </c>
      <c r="P16" s="63">
        <f aca="true" t="shared" si="1" ref="P16:P26">D16+I16</f>
        <v>6338682</v>
      </c>
    </row>
    <row r="17" spans="1:16" ht="27" customHeight="1">
      <c r="A17" s="94" t="s">
        <v>28</v>
      </c>
      <c r="B17" s="235" t="s">
        <v>29</v>
      </c>
      <c r="C17" s="95" t="s">
        <v>30</v>
      </c>
      <c r="D17" s="96">
        <f>5326682+1012000</f>
        <v>6338682</v>
      </c>
      <c r="E17" s="96">
        <f>5326682+1012000</f>
        <v>6338682</v>
      </c>
      <c r="F17" s="97">
        <v>3534707</v>
      </c>
      <c r="G17" s="98">
        <v>629356</v>
      </c>
      <c r="H17" s="97"/>
      <c r="I17" s="96">
        <v>0</v>
      </c>
      <c r="J17" s="97">
        <v>0</v>
      </c>
      <c r="K17" s="97">
        <v>0</v>
      </c>
      <c r="L17" s="97">
        <v>0</v>
      </c>
      <c r="M17" s="97">
        <v>0</v>
      </c>
      <c r="N17" s="97">
        <v>0</v>
      </c>
      <c r="O17" s="98">
        <v>0</v>
      </c>
      <c r="P17" s="180">
        <f t="shared" si="1"/>
        <v>6338682</v>
      </c>
    </row>
    <row r="18" spans="1:16" ht="32.25" customHeight="1">
      <c r="A18" s="99" t="s">
        <v>31</v>
      </c>
      <c r="B18" s="236"/>
      <c r="C18" s="100" t="s">
        <v>32</v>
      </c>
      <c r="D18" s="96">
        <f>D19+D20</f>
        <v>914402</v>
      </c>
      <c r="E18" s="96">
        <f aca="true" t="shared" si="2" ref="E18:P18">E19+E20</f>
        <v>914402</v>
      </c>
      <c r="F18" s="96">
        <f t="shared" si="2"/>
        <v>674307</v>
      </c>
      <c r="G18" s="96">
        <f t="shared" si="2"/>
        <v>51802</v>
      </c>
      <c r="H18" s="96">
        <f t="shared" si="2"/>
        <v>0</v>
      </c>
      <c r="I18" s="96">
        <f t="shared" si="2"/>
        <v>0</v>
      </c>
      <c r="J18" s="96">
        <f t="shared" si="2"/>
        <v>0</v>
      </c>
      <c r="K18" s="96">
        <f t="shared" si="2"/>
        <v>0</v>
      </c>
      <c r="L18" s="96">
        <f t="shared" si="2"/>
        <v>0</v>
      </c>
      <c r="M18" s="96">
        <f t="shared" si="2"/>
        <v>0</v>
      </c>
      <c r="N18" s="96">
        <f t="shared" si="2"/>
        <v>0</v>
      </c>
      <c r="O18" s="109">
        <f t="shared" si="2"/>
        <v>0</v>
      </c>
      <c r="P18" s="180">
        <f t="shared" si="2"/>
        <v>914402</v>
      </c>
    </row>
    <row r="19" spans="1:16" ht="23.25" customHeight="1">
      <c r="A19" s="147" t="s">
        <v>33</v>
      </c>
      <c r="B19" s="235" t="s">
        <v>34</v>
      </c>
      <c r="C19" s="101" t="s">
        <v>35</v>
      </c>
      <c r="D19" s="102">
        <f>896002+7200</f>
        <v>903202</v>
      </c>
      <c r="E19" s="102">
        <f>896002+7200</f>
        <v>903202</v>
      </c>
      <c r="F19" s="103">
        <v>674307</v>
      </c>
      <c r="G19" s="104">
        <v>51802</v>
      </c>
      <c r="H19" s="103"/>
      <c r="I19" s="102">
        <v>0</v>
      </c>
      <c r="J19" s="103">
        <v>0</v>
      </c>
      <c r="K19" s="103">
        <v>0</v>
      </c>
      <c r="L19" s="103">
        <v>0</v>
      </c>
      <c r="M19" s="103">
        <v>0</v>
      </c>
      <c r="N19" s="103">
        <v>0</v>
      </c>
      <c r="O19" s="104">
        <v>0</v>
      </c>
      <c r="P19" s="180">
        <f t="shared" si="1"/>
        <v>903202</v>
      </c>
    </row>
    <row r="20" spans="1:16" ht="23.25" customHeight="1">
      <c r="A20" s="147" t="s">
        <v>162</v>
      </c>
      <c r="B20" s="237" t="s">
        <v>34</v>
      </c>
      <c r="C20" s="155" t="s">
        <v>163</v>
      </c>
      <c r="D20" s="96">
        <v>11200</v>
      </c>
      <c r="E20" s="96">
        <v>11200</v>
      </c>
      <c r="F20" s="97">
        <v>0</v>
      </c>
      <c r="G20" s="98">
        <v>0</v>
      </c>
      <c r="H20" s="97"/>
      <c r="I20" s="96">
        <v>0</v>
      </c>
      <c r="J20" s="97">
        <v>0</v>
      </c>
      <c r="K20" s="97">
        <v>0</v>
      </c>
      <c r="L20" s="97">
        <v>0</v>
      </c>
      <c r="M20" s="97">
        <v>0</v>
      </c>
      <c r="N20" s="97">
        <v>0</v>
      </c>
      <c r="O20" s="98">
        <v>0</v>
      </c>
      <c r="P20" s="180">
        <f>D20+I20</f>
        <v>11200</v>
      </c>
    </row>
    <row r="21" spans="1:16" ht="21.75" customHeight="1">
      <c r="A21" s="99" t="s">
        <v>36</v>
      </c>
      <c r="B21" s="236"/>
      <c r="C21" s="105" t="s">
        <v>37</v>
      </c>
      <c r="D21" s="102">
        <f>D22</f>
        <v>159904</v>
      </c>
      <c r="E21" s="102">
        <f>E22</f>
        <v>159904</v>
      </c>
      <c r="F21" s="102">
        <f>F22</f>
        <v>0</v>
      </c>
      <c r="G21" s="102">
        <f>G22</f>
        <v>0</v>
      </c>
      <c r="H21" s="102"/>
      <c r="I21" s="102">
        <f aca="true" t="shared" si="3" ref="I21:O21">I22</f>
        <v>0</v>
      </c>
      <c r="J21" s="102">
        <f t="shared" si="3"/>
        <v>0</v>
      </c>
      <c r="K21" s="102">
        <f t="shared" si="3"/>
        <v>0</v>
      </c>
      <c r="L21" s="102">
        <f t="shared" si="3"/>
        <v>0</v>
      </c>
      <c r="M21" s="102">
        <f t="shared" si="3"/>
        <v>0</v>
      </c>
      <c r="N21" s="102">
        <f t="shared" si="3"/>
        <v>0</v>
      </c>
      <c r="O21" s="117">
        <f t="shared" si="3"/>
        <v>0</v>
      </c>
      <c r="P21" s="180">
        <f t="shared" si="1"/>
        <v>159904</v>
      </c>
    </row>
    <row r="22" spans="1:16" ht="31.5" customHeight="1">
      <c r="A22" s="94" t="s">
        <v>38</v>
      </c>
      <c r="B22" s="235" t="s">
        <v>39</v>
      </c>
      <c r="C22" s="106" t="s">
        <v>40</v>
      </c>
      <c r="D22" s="96">
        <f>22700+137204</f>
        <v>159904</v>
      </c>
      <c r="E22" s="96">
        <f>22700+137204</f>
        <v>159904</v>
      </c>
      <c r="F22" s="97">
        <v>0</v>
      </c>
      <c r="G22" s="98">
        <v>0</v>
      </c>
      <c r="H22" s="97"/>
      <c r="I22" s="96">
        <v>0</v>
      </c>
      <c r="J22" s="97">
        <v>0</v>
      </c>
      <c r="K22" s="97">
        <v>0</v>
      </c>
      <c r="L22" s="97">
        <v>0</v>
      </c>
      <c r="M22" s="97">
        <v>0</v>
      </c>
      <c r="N22" s="97">
        <v>0</v>
      </c>
      <c r="O22" s="98">
        <v>0</v>
      </c>
      <c r="P22" s="180">
        <f t="shared" si="1"/>
        <v>159904</v>
      </c>
    </row>
    <row r="23" spans="1:16" ht="31.5" customHeight="1">
      <c r="A23" s="94" t="s">
        <v>164</v>
      </c>
      <c r="B23" s="235"/>
      <c r="C23" s="106" t="s">
        <v>165</v>
      </c>
      <c r="D23" s="96">
        <f aca="true" t="shared" si="4" ref="D23:I23">D24+D25</f>
        <v>16800</v>
      </c>
      <c r="E23" s="96">
        <f t="shared" si="4"/>
        <v>16800</v>
      </c>
      <c r="F23" s="96">
        <f t="shared" si="4"/>
        <v>0</v>
      </c>
      <c r="G23" s="96">
        <f t="shared" si="4"/>
        <v>0</v>
      </c>
      <c r="H23" s="96">
        <f t="shared" si="4"/>
        <v>0</v>
      </c>
      <c r="I23" s="96">
        <f t="shared" si="4"/>
        <v>0</v>
      </c>
      <c r="J23" s="96">
        <f aca="true" t="shared" si="5" ref="J23:P23">J24+J25</f>
        <v>0</v>
      </c>
      <c r="K23" s="96">
        <f t="shared" si="5"/>
        <v>0</v>
      </c>
      <c r="L23" s="96">
        <f t="shared" si="5"/>
        <v>0</v>
      </c>
      <c r="M23" s="96">
        <f t="shared" si="5"/>
        <v>0</v>
      </c>
      <c r="N23" s="96">
        <f t="shared" si="5"/>
        <v>0</v>
      </c>
      <c r="O23" s="109">
        <f t="shared" si="5"/>
        <v>0</v>
      </c>
      <c r="P23" s="180">
        <f t="shared" si="5"/>
        <v>16800</v>
      </c>
    </row>
    <row r="24" spans="1:16" ht="31.5" customHeight="1">
      <c r="A24" s="94" t="s">
        <v>166</v>
      </c>
      <c r="B24" s="235" t="s">
        <v>168</v>
      </c>
      <c r="C24" s="106" t="s">
        <v>169</v>
      </c>
      <c r="D24" s="96">
        <v>5600</v>
      </c>
      <c r="E24" s="96">
        <v>5600</v>
      </c>
      <c r="F24" s="97">
        <v>0</v>
      </c>
      <c r="G24" s="98">
        <v>0</v>
      </c>
      <c r="H24" s="97"/>
      <c r="I24" s="96">
        <v>0</v>
      </c>
      <c r="J24" s="97">
        <v>0</v>
      </c>
      <c r="K24" s="97">
        <v>0</v>
      </c>
      <c r="L24" s="97">
        <v>0</v>
      </c>
      <c r="M24" s="97">
        <v>0</v>
      </c>
      <c r="N24" s="97">
        <v>0</v>
      </c>
      <c r="O24" s="98">
        <v>0</v>
      </c>
      <c r="P24" s="180">
        <f>D24+I24</f>
        <v>5600</v>
      </c>
    </row>
    <row r="25" spans="1:16" ht="31.5" customHeight="1">
      <c r="A25" s="94" t="s">
        <v>167</v>
      </c>
      <c r="B25" s="235" t="s">
        <v>168</v>
      </c>
      <c r="C25" s="106" t="s">
        <v>170</v>
      </c>
      <c r="D25" s="96">
        <v>11200</v>
      </c>
      <c r="E25" s="96">
        <v>11200</v>
      </c>
      <c r="F25" s="97">
        <v>0</v>
      </c>
      <c r="G25" s="98">
        <v>0</v>
      </c>
      <c r="H25" s="97"/>
      <c r="I25" s="96">
        <v>0</v>
      </c>
      <c r="J25" s="97">
        <v>0</v>
      </c>
      <c r="K25" s="97">
        <v>0</v>
      </c>
      <c r="L25" s="97">
        <v>0</v>
      </c>
      <c r="M25" s="97">
        <v>0</v>
      </c>
      <c r="N25" s="97">
        <v>0</v>
      </c>
      <c r="O25" s="98">
        <v>0</v>
      </c>
      <c r="P25" s="180">
        <f>D25+I25</f>
        <v>11200</v>
      </c>
    </row>
    <row r="26" spans="1:16" ht="37.5" customHeight="1">
      <c r="A26" s="94"/>
      <c r="B26" s="238"/>
      <c r="C26" s="107" t="s">
        <v>149</v>
      </c>
      <c r="D26" s="96">
        <f>D28+D30</f>
        <v>15520052</v>
      </c>
      <c r="E26" s="96">
        <f aca="true" t="shared" si="6" ref="E26:O26">E28+E30</f>
        <v>15520052</v>
      </c>
      <c r="F26" s="96">
        <f t="shared" si="6"/>
        <v>179447</v>
      </c>
      <c r="G26" s="96">
        <f t="shared" si="6"/>
        <v>44720</v>
      </c>
      <c r="H26" s="96"/>
      <c r="I26" s="96">
        <f t="shared" si="6"/>
        <v>41421</v>
      </c>
      <c r="J26" s="96">
        <f t="shared" si="6"/>
        <v>26741</v>
      </c>
      <c r="K26" s="96">
        <f t="shared" si="6"/>
        <v>0</v>
      </c>
      <c r="L26" s="96">
        <f t="shared" si="6"/>
        <v>0</v>
      </c>
      <c r="M26" s="96">
        <f t="shared" si="6"/>
        <v>14680</v>
      </c>
      <c r="N26" s="96">
        <f t="shared" si="6"/>
        <v>14680</v>
      </c>
      <c r="O26" s="109">
        <f t="shared" si="6"/>
        <v>14680</v>
      </c>
      <c r="P26" s="180">
        <f t="shared" si="1"/>
        <v>15561473</v>
      </c>
    </row>
    <row r="27" spans="1:16" ht="22.5" customHeight="1">
      <c r="A27" s="94"/>
      <c r="B27" s="238"/>
      <c r="C27" s="108" t="s">
        <v>41</v>
      </c>
      <c r="D27" s="109"/>
      <c r="E27" s="97"/>
      <c r="F27" s="98"/>
      <c r="G27" s="98"/>
      <c r="H27" s="97"/>
      <c r="I27" s="96"/>
      <c r="J27" s="96"/>
      <c r="K27" s="97"/>
      <c r="L27" s="97"/>
      <c r="M27" s="97"/>
      <c r="N27" s="97"/>
      <c r="O27" s="98"/>
      <c r="P27" s="180"/>
    </row>
    <row r="28" spans="1:16" ht="32.25" customHeight="1">
      <c r="A28" s="99" t="s">
        <v>26</v>
      </c>
      <c r="B28" s="236"/>
      <c r="C28" s="110" t="s">
        <v>27</v>
      </c>
      <c r="D28" s="5">
        <f>D29</f>
        <v>306626</v>
      </c>
      <c r="E28" s="103">
        <f>E29</f>
        <v>306626</v>
      </c>
      <c r="F28" s="5">
        <f>F29</f>
        <v>179447</v>
      </c>
      <c r="G28" s="103">
        <f>G29</f>
        <v>21720</v>
      </c>
      <c r="H28" s="111"/>
      <c r="I28" s="113">
        <f>I29</f>
        <v>14680</v>
      </c>
      <c r="J28" s="113">
        <f aca="true" t="shared" si="7" ref="J28:P28">J29</f>
        <v>0</v>
      </c>
      <c r="K28" s="113">
        <f t="shared" si="7"/>
        <v>0</v>
      </c>
      <c r="L28" s="113">
        <f t="shared" si="7"/>
        <v>0</v>
      </c>
      <c r="M28" s="113">
        <f t="shared" si="7"/>
        <v>14680</v>
      </c>
      <c r="N28" s="113">
        <f t="shared" si="7"/>
        <v>14680</v>
      </c>
      <c r="O28" s="113">
        <f t="shared" si="7"/>
        <v>14680</v>
      </c>
      <c r="P28" s="113">
        <f t="shared" si="7"/>
        <v>321306</v>
      </c>
    </row>
    <row r="29" spans="1:16" ht="28.5" customHeight="1">
      <c r="A29" s="94" t="s">
        <v>28</v>
      </c>
      <c r="B29" s="235" t="s">
        <v>29</v>
      </c>
      <c r="C29" s="101" t="s">
        <v>30</v>
      </c>
      <c r="D29" s="102">
        <f>270596+36030</f>
        <v>306626</v>
      </c>
      <c r="E29" s="102">
        <f>270596+36030</f>
        <v>306626</v>
      </c>
      <c r="F29" s="103">
        <v>179447</v>
      </c>
      <c r="G29" s="104">
        <v>21720</v>
      </c>
      <c r="H29" s="103"/>
      <c r="I29" s="102">
        <f>J29+M29</f>
        <v>14680</v>
      </c>
      <c r="J29" s="103">
        <v>0</v>
      </c>
      <c r="K29" s="103">
        <v>0</v>
      </c>
      <c r="L29" s="103">
        <v>0</v>
      </c>
      <c r="M29" s="103">
        <v>14680</v>
      </c>
      <c r="N29" s="103">
        <v>14680</v>
      </c>
      <c r="O29" s="104">
        <v>14680</v>
      </c>
      <c r="P29" s="180">
        <f>D29+I29</f>
        <v>321306</v>
      </c>
    </row>
    <row r="30" spans="1:16" ht="33.75" customHeight="1">
      <c r="A30" s="112" t="s">
        <v>42</v>
      </c>
      <c r="B30" s="239"/>
      <c r="C30" s="110" t="s">
        <v>43</v>
      </c>
      <c r="D30" s="113">
        <f>D31</f>
        <v>15213426</v>
      </c>
      <c r="E30" s="113">
        <f>E31</f>
        <v>15213426</v>
      </c>
      <c r="F30" s="111">
        <f>F31</f>
        <v>0</v>
      </c>
      <c r="G30" s="111">
        <f>G31</f>
        <v>23000</v>
      </c>
      <c r="H30" s="111"/>
      <c r="I30" s="111">
        <f aca="true" t="shared" si="8" ref="I30:O30">I31</f>
        <v>26741</v>
      </c>
      <c r="J30" s="111">
        <f t="shared" si="8"/>
        <v>26741</v>
      </c>
      <c r="K30" s="111">
        <f t="shared" si="8"/>
        <v>0</v>
      </c>
      <c r="L30" s="111">
        <f t="shared" si="8"/>
        <v>0</v>
      </c>
      <c r="M30" s="111">
        <f t="shared" si="8"/>
        <v>0</v>
      </c>
      <c r="N30" s="111">
        <f t="shared" si="8"/>
        <v>0</v>
      </c>
      <c r="O30" s="193">
        <f t="shared" si="8"/>
        <v>0</v>
      </c>
      <c r="P30" s="194">
        <f>D30+I30</f>
        <v>15240167</v>
      </c>
    </row>
    <row r="31" spans="1:16" ht="30.75" customHeight="1">
      <c r="A31" s="309" t="s">
        <v>44</v>
      </c>
      <c r="B31" s="235" t="s">
        <v>45</v>
      </c>
      <c r="C31" s="101" t="s">
        <v>46</v>
      </c>
      <c r="D31" s="195">
        <f>866326+14347100</f>
        <v>15213426</v>
      </c>
      <c r="E31" s="195">
        <f>866326+14347100</f>
        <v>15213426</v>
      </c>
      <c r="F31" s="196">
        <v>0</v>
      </c>
      <c r="G31" s="196">
        <v>23000</v>
      </c>
      <c r="H31" s="103"/>
      <c r="I31" s="103">
        <v>26741</v>
      </c>
      <c r="J31" s="103">
        <v>26741</v>
      </c>
      <c r="K31" s="103">
        <v>0</v>
      </c>
      <c r="L31" s="103">
        <v>0</v>
      </c>
      <c r="M31" s="103">
        <v>0</v>
      </c>
      <c r="N31" s="103">
        <v>0</v>
      </c>
      <c r="O31" s="104">
        <v>0</v>
      </c>
      <c r="P31" s="180">
        <f>D31+I31</f>
        <v>15240167</v>
      </c>
    </row>
    <row r="32" spans="1:16" ht="36" customHeight="1" thickBot="1">
      <c r="A32" s="309"/>
      <c r="B32" s="235"/>
      <c r="C32" s="106" t="s">
        <v>145</v>
      </c>
      <c r="D32" s="195">
        <v>50000</v>
      </c>
      <c r="E32" s="195">
        <v>50000</v>
      </c>
      <c r="F32" s="196">
        <v>0</v>
      </c>
      <c r="G32" s="196">
        <v>0</v>
      </c>
      <c r="H32" s="103"/>
      <c r="I32" s="97">
        <v>0</v>
      </c>
      <c r="J32" s="97">
        <v>0</v>
      </c>
      <c r="K32" s="97">
        <v>0</v>
      </c>
      <c r="L32" s="97">
        <v>0</v>
      </c>
      <c r="M32" s="97">
        <v>0</v>
      </c>
      <c r="N32" s="97">
        <v>0</v>
      </c>
      <c r="O32" s="98">
        <v>0</v>
      </c>
      <c r="P32" s="180">
        <f>D32+I32</f>
        <v>50000</v>
      </c>
    </row>
    <row r="33" spans="1:16" ht="33.75" customHeight="1">
      <c r="A33" s="257"/>
      <c r="B33" s="240"/>
      <c r="C33" s="114" t="s">
        <v>150</v>
      </c>
      <c r="D33" s="115">
        <f>D36+D38+D40+D45+D47+D49+D51+D53+D55+D57+D59+D61+D63+D65+D67+D69+D71+D73+D75+D77+D78+D79+D80+D83+D42+D85</f>
        <v>214694901</v>
      </c>
      <c r="E33" s="115">
        <f>E36+E38+E40+E45+E47+E49+E51+E53+E55+E57+E59+E61+E63+E65+E67+E69+E71+E73+E75+E77+E78+E79+E80+E83+E42+E85</f>
        <v>214694901</v>
      </c>
      <c r="F33" s="115">
        <f aca="true" t="shared" si="9" ref="F33:O33">F36+F38+F40+F42+F47+F49+F51+F53+F55+F57+F59+F61+F63+F65+F67+F69+F71+F73+F77+F79+F80+F83+F78+F45</f>
        <v>8551449</v>
      </c>
      <c r="G33" s="115">
        <f t="shared" si="9"/>
        <v>800009</v>
      </c>
      <c r="H33" s="115"/>
      <c r="I33" s="115">
        <f t="shared" si="9"/>
        <v>267627</v>
      </c>
      <c r="J33" s="115">
        <f t="shared" si="9"/>
        <v>46127</v>
      </c>
      <c r="K33" s="115">
        <f t="shared" si="9"/>
        <v>33711</v>
      </c>
      <c r="L33" s="115">
        <f t="shared" si="9"/>
        <v>0</v>
      </c>
      <c r="M33" s="115">
        <f t="shared" si="9"/>
        <v>221500</v>
      </c>
      <c r="N33" s="115">
        <f t="shared" si="9"/>
        <v>221500</v>
      </c>
      <c r="O33" s="197">
        <f t="shared" si="9"/>
        <v>221500</v>
      </c>
      <c r="P33" s="198">
        <f>D33+I33</f>
        <v>214962528</v>
      </c>
    </row>
    <row r="34" spans="1:16" ht="26.25" customHeight="1">
      <c r="A34" s="258"/>
      <c r="B34" s="238"/>
      <c r="C34" s="116" t="s">
        <v>41</v>
      </c>
      <c r="D34" s="102"/>
      <c r="E34" s="102"/>
      <c r="F34" s="102"/>
      <c r="G34" s="117"/>
      <c r="H34" s="103"/>
      <c r="I34" s="102"/>
      <c r="J34" s="102"/>
      <c r="K34" s="102"/>
      <c r="L34" s="102"/>
      <c r="M34" s="102"/>
      <c r="N34" s="102"/>
      <c r="O34" s="117"/>
      <c r="P34" s="183"/>
    </row>
    <row r="35" spans="1:16" ht="29.25" customHeight="1">
      <c r="A35" s="99" t="s">
        <v>26</v>
      </c>
      <c r="B35" s="236"/>
      <c r="C35" s="110" t="s">
        <v>27</v>
      </c>
      <c r="D35" s="102">
        <f>D36</f>
        <v>7676077</v>
      </c>
      <c r="E35" s="102">
        <f>E36</f>
        <v>7676077</v>
      </c>
      <c r="F35" s="103">
        <f>F36</f>
        <v>5120500</v>
      </c>
      <c r="G35" s="104">
        <f>G36</f>
        <v>565443</v>
      </c>
      <c r="H35" s="103"/>
      <c r="I35" s="102">
        <f>I36</f>
        <v>221500</v>
      </c>
      <c r="J35" s="102">
        <f aca="true" t="shared" si="10" ref="J35:P35">J36</f>
        <v>0</v>
      </c>
      <c r="K35" s="102">
        <f t="shared" si="10"/>
        <v>0</v>
      </c>
      <c r="L35" s="102">
        <f t="shared" si="10"/>
        <v>0</v>
      </c>
      <c r="M35" s="102">
        <f t="shared" si="10"/>
        <v>221500</v>
      </c>
      <c r="N35" s="102">
        <f t="shared" si="10"/>
        <v>221500</v>
      </c>
      <c r="O35" s="102">
        <f t="shared" si="10"/>
        <v>221500</v>
      </c>
      <c r="P35" s="102">
        <f t="shared" si="10"/>
        <v>7897577</v>
      </c>
    </row>
    <row r="36" spans="1:16" ht="29.25" customHeight="1">
      <c r="A36" s="259" t="s">
        <v>28</v>
      </c>
      <c r="B36" s="235" t="s">
        <v>29</v>
      </c>
      <c r="C36" s="199" t="s">
        <v>30</v>
      </c>
      <c r="D36" s="102">
        <f>7517967+158110</f>
        <v>7676077</v>
      </c>
      <c r="E36" s="102">
        <f>7517967+158110</f>
        <v>7676077</v>
      </c>
      <c r="F36" s="103">
        <v>5120500</v>
      </c>
      <c r="G36" s="104">
        <v>565443</v>
      </c>
      <c r="H36" s="103"/>
      <c r="I36" s="102">
        <v>221500</v>
      </c>
      <c r="J36" s="103">
        <v>0</v>
      </c>
      <c r="K36" s="103">
        <v>0</v>
      </c>
      <c r="L36" s="103">
        <v>0</v>
      </c>
      <c r="M36" s="103">
        <v>221500</v>
      </c>
      <c r="N36" s="103">
        <v>221500</v>
      </c>
      <c r="O36" s="104">
        <v>221500</v>
      </c>
      <c r="P36" s="183">
        <f aca="true" t="shared" si="11" ref="P36:P42">D36+I36</f>
        <v>7897577</v>
      </c>
    </row>
    <row r="37" spans="1:16" ht="29.25" customHeight="1">
      <c r="A37" s="118" t="s">
        <v>31</v>
      </c>
      <c r="B37" s="242"/>
      <c r="C37" s="119" t="s">
        <v>32</v>
      </c>
      <c r="D37" s="102">
        <f>D38+D40+D42+D45+D47+D49+D51+D53+D55+D57+D59+D61+D63+D65+D67+D69+D71+D73+D77+D78+D79+D80+D75</f>
        <v>205028191</v>
      </c>
      <c r="E37" s="102">
        <f aca="true" t="shared" si="12" ref="E37:O37">E38+E40+E42+E45+E47+E49+E51+E53+E55+E57+E59+E61+E63+E65+E67+E69+E71+E73+E77+E78+E79+E80</f>
        <v>205018222</v>
      </c>
      <c r="F37" s="102">
        <f t="shared" si="12"/>
        <v>3430949</v>
      </c>
      <c r="G37" s="102">
        <f t="shared" si="12"/>
        <v>234566</v>
      </c>
      <c r="H37" s="102"/>
      <c r="I37" s="102">
        <f t="shared" si="12"/>
        <v>46127</v>
      </c>
      <c r="J37" s="102">
        <f t="shared" si="12"/>
        <v>46127</v>
      </c>
      <c r="K37" s="102">
        <f t="shared" si="12"/>
        <v>33711</v>
      </c>
      <c r="L37" s="102">
        <f t="shared" si="12"/>
        <v>0</v>
      </c>
      <c r="M37" s="102">
        <f t="shared" si="12"/>
        <v>0</v>
      </c>
      <c r="N37" s="102">
        <f t="shared" si="12"/>
        <v>0</v>
      </c>
      <c r="O37" s="117">
        <f t="shared" si="12"/>
        <v>0</v>
      </c>
      <c r="P37" s="183">
        <f t="shared" si="11"/>
        <v>205074318</v>
      </c>
    </row>
    <row r="38" spans="1:16" ht="132" customHeight="1">
      <c r="A38" s="260" t="s">
        <v>48</v>
      </c>
      <c r="B38" s="235" t="s">
        <v>49</v>
      </c>
      <c r="C38" s="101" t="s">
        <v>126</v>
      </c>
      <c r="D38" s="102">
        <f>D39</f>
        <v>14479774</v>
      </c>
      <c r="E38" s="102">
        <f>E39</f>
        <v>14479774</v>
      </c>
      <c r="F38" s="103">
        <v>0</v>
      </c>
      <c r="G38" s="104">
        <v>0</v>
      </c>
      <c r="H38" s="103"/>
      <c r="I38" s="102">
        <f>I39</f>
        <v>0</v>
      </c>
      <c r="J38" s="103">
        <v>0</v>
      </c>
      <c r="K38" s="103">
        <v>0</v>
      </c>
      <c r="L38" s="103">
        <v>0</v>
      </c>
      <c r="M38" s="103">
        <v>0</v>
      </c>
      <c r="N38" s="103">
        <v>0</v>
      </c>
      <c r="O38" s="104">
        <v>0</v>
      </c>
      <c r="P38" s="183">
        <f t="shared" si="11"/>
        <v>14479774</v>
      </c>
    </row>
    <row r="39" spans="1:16" ht="71.25" customHeight="1">
      <c r="A39" s="260"/>
      <c r="B39" s="235"/>
      <c r="C39" s="120" t="s">
        <v>137</v>
      </c>
      <c r="D39" s="121">
        <v>14479774</v>
      </c>
      <c r="E39" s="121">
        <v>14479774</v>
      </c>
      <c r="F39" s="122">
        <v>0</v>
      </c>
      <c r="G39" s="123">
        <v>0</v>
      </c>
      <c r="H39" s="122"/>
      <c r="I39" s="121">
        <v>0</v>
      </c>
      <c r="J39" s="122">
        <v>0</v>
      </c>
      <c r="K39" s="122">
        <v>0</v>
      </c>
      <c r="L39" s="122">
        <v>0</v>
      </c>
      <c r="M39" s="122">
        <v>0</v>
      </c>
      <c r="N39" s="122">
        <v>0</v>
      </c>
      <c r="O39" s="123">
        <v>0</v>
      </c>
      <c r="P39" s="183">
        <f t="shared" si="11"/>
        <v>14479774</v>
      </c>
    </row>
    <row r="40" spans="1:16" ht="111" customHeight="1">
      <c r="A40" s="261" t="s">
        <v>50</v>
      </c>
      <c r="B40" s="243" t="s">
        <v>49</v>
      </c>
      <c r="C40" s="125" t="s">
        <v>127</v>
      </c>
      <c r="D40" s="122">
        <f>D41</f>
        <v>1470</v>
      </c>
      <c r="E40" s="121">
        <f>E41</f>
        <v>1470</v>
      </c>
      <c r="F40" s="122">
        <v>0</v>
      </c>
      <c r="G40" s="123">
        <v>0</v>
      </c>
      <c r="H40" s="122"/>
      <c r="I40" s="121">
        <f>I41</f>
        <v>0</v>
      </c>
      <c r="J40" s="122">
        <v>0</v>
      </c>
      <c r="K40" s="122">
        <v>0</v>
      </c>
      <c r="L40" s="122">
        <v>0</v>
      </c>
      <c r="M40" s="122">
        <v>0</v>
      </c>
      <c r="N40" s="122">
        <v>0</v>
      </c>
      <c r="O40" s="123">
        <v>0</v>
      </c>
      <c r="P40" s="182">
        <f t="shared" si="11"/>
        <v>1470</v>
      </c>
    </row>
    <row r="41" spans="1:16" ht="43.5" customHeight="1">
      <c r="A41" s="260"/>
      <c r="B41" s="235"/>
      <c r="C41" s="119" t="s">
        <v>138</v>
      </c>
      <c r="D41" s="102">
        <v>1470</v>
      </c>
      <c r="E41" s="102">
        <v>1470</v>
      </c>
      <c r="F41" s="103">
        <v>0</v>
      </c>
      <c r="G41" s="103">
        <v>0</v>
      </c>
      <c r="H41" s="103"/>
      <c r="I41" s="103">
        <v>0</v>
      </c>
      <c r="J41" s="103">
        <v>0</v>
      </c>
      <c r="K41" s="103">
        <v>0</v>
      </c>
      <c r="L41" s="103">
        <v>0</v>
      </c>
      <c r="M41" s="103">
        <v>0</v>
      </c>
      <c r="N41" s="103">
        <v>0</v>
      </c>
      <c r="O41" s="104">
        <v>0</v>
      </c>
      <c r="P41" s="183">
        <f t="shared" si="11"/>
        <v>1470</v>
      </c>
    </row>
    <row r="42" spans="1:16" ht="238.5" customHeight="1" thickBot="1">
      <c r="A42" s="262" t="s">
        <v>51</v>
      </c>
      <c r="B42" s="244" t="s">
        <v>49</v>
      </c>
      <c r="C42" s="126" t="s">
        <v>158</v>
      </c>
      <c r="D42" s="127">
        <f>D44</f>
        <v>3658165</v>
      </c>
      <c r="E42" s="127">
        <f>E44</f>
        <v>3658165</v>
      </c>
      <c r="F42" s="128">
        <v>0</v>
      </c>
      <c r="G42" s="129">
        <v>0</v>
      </c>
      <c r="H42" s="128"/>
      <c r="I42" s="127">
        <f>I44</f>
        <v>0</v>
      </c>
      <c r="J42" s="128">
        <v>0</v>
      </c>
      <c r="K42" s="128">
        <v>0</v>
      </c>
      <c r="L42" s="128">
        <v>0</v>
      </c>
      <c r="M42" s="128">
        <v>0</v>
      </c>
      <c r="N42" s="128">
        <v>0</v>
      </c>
      <c r="O42" s="129">
        <v>0</v>
      </c>
      <c r="P42" s="200">
        <f t="shared" si="11"/>
        <v>3658165</v>
      </c>
    </row>
    <row r="43" spans="1:16" ht="149.25" customHeight="1">
      <c r="A43" s="263"/>
      <c r="B43" s="240"/>
      <c r="C43" s="130" t="s">
        <v>159</v>
      </c>
      <c r="D43" s="131"/>
      <c r="E43" s="131"/>
      <c r="F43" s="132"/>
      <c r="G43" s="133"/>
      <c r="H43" s="132"/>
      <c r="I43" s="131"/>
      <c r="J43" s="132"/>
      <c r="K43" s="132"/>
      <c r="L43" s="132"/>
      <c r="M43" s="132"/>
      <c r="N43" s="132"/>
      <c r="O43" s="133"/>
      <c r="P43" s="201"/>
    </row>
    <row r="44" spans="1:16" ht="70.5" customHeight="1">
      <c r="A44" s="264"/>
      <c r="B44" s="238"/>
      <c r="C44" s="134" t="s">
        <v>139</v>
      </c>
      <c r="D44" s="102">
        <v>3658165</v>
      </c>
      <c r="E44" s="102">
        <v>3658165</v>
      </c>
      <c r="F44" s="103">
        <v>0</v>
      </c>
      <c r="G44" s="104">
        <v>0</v>
      </c>
      <c r="H44" s="103"/>
      <c r="I44" s="102">
        <v>0</v>
      </c>
      <c r="J44" s="103">
        <v>0</v>
      </c>
      <c r="K44" s="103">
        <v>0</v>
      </c>
      <c r="L44" s="103">
        <v>0</v>
      </c>
      <c r="M44" s="103">
        <v>0</v>
      </c>
      <c r="N44" s="103">
        <v>0</v>
      </c>
      <c r="O44" s="104">
        <v>0</v>
      </c>
      <c r="P44" s="183">
        <f aca="true" t="shared" si="13" ref="P44:P76">D44+I44</f>
        <v>3658165</v>
      </c>
    </row>
    <row r="45" spans="1:16" ht="54" customHeight="1">
      <c r="A45" s="261" t="s">
        <v>52</v>
      </c>
      <c r="B45" s="243" t="s">
        <v>53</v>
      </c>
      <c r="C45" s="135" t="s">
        <v>128</v>
      </c>
      <c r="D45" s="102">
        <f>D46</f>
        <v>1318137</v>
      </c>
      <c r="E45" s="136">
        <f>E46</f>
        <v>1318137</v>
      </c>
      <c r="F45" s="137">
        <v>0</v>
      </c>
      <c r="G45" s="138">
        <v>0</v>
      </c>
      <c r="H45" s="137"/>
      <c r="I45" s="136">
        <f>I46</f>
        <v>0</v>
      </c>
      <c r="J45" s="137">
        <v>0</v>
      </c>
      <c r="K45" s="137">
        <v>0</v>
      </c>
      <c r="L45" s="137">
        <v>0</v>
      </c>
      <c r="M45" s="137">
        <v>0</v>
      </c>
      <c r="N45" s="137">
        <v>0</v>
      </c>
      <c r="O45" s="138">
        <v>0</v>
      </c>
      <c r="P45" s="202">
        <f t="shared" si="13"/>
        <v>1318137</v>
      </c>
    </row>
    <row r="46" spans="1:16" ht="67.5" customHeight="1">
      <c r="A46" s="260"/>
      <c r="B46" s="238"/>
      <c r="C46" s="134" t="s">
        <v>140</v>
      </c>
      <c r="D46" s="102">
        <v>1318137</v>
      </c>
      <c r="E46" s="102">
        <v>1318137</v>
      </c>
      <c r="F46" s="103">
        <v>0</v>
      </c>
      <c r="G46" s="104">
        <v>0</v>
      </c>
      <c r="H46" s="103"/>
      <c r="I46" s="102">
        <v>0</v>
      </c>
      <c r="J46" s="103">
        <v>0</v>
      </c>
      <c r="K46" s="103">
        <v>0</v>
      </c>
      <c r="L46" s="103">
        <v>0</v>
      </c>
      <c r="M46" s="103">
        <v>0</v>
      </c>
      <c r="N46" s="103">
        <v>0</v>
      </c>
      <c r="O46" s="104">
        <v>0</v>
      </c>
      <c r="P46" s="183">
        <f t="shared" si="13"/>
        <v>1318137</v>
      </c>
    </row>
    <row r="47" spans="1:16" ht="70.5" customHeight="1">
      <c r="A47" s="260" t="s">
        <v>54</v>
      </c>
      <c r="B47" s="235" t="s">
        <v>53</v>
      </c>
      <c r="C47" s="139" t="s">
        <v>129</v>
      </c>
      <c r="D47" s="102">
        <f>D48</f>
        <v>1519343</v>
      </c>
      <c r="E47" s="102">
        <f>E48</f>
        <v>1519343</v>
      </c>
      <c r="F47" s="103">
        <v>0</v>
      </c>
      <c r="G47" s="104">
        <v>0</v>
      </c>
      <c r="H47" s="103"/>
      <c r="I47" s="102">
        <f>I48</f>
        <v>0</v>
      </c>
      <c r="J47" s="103">
        <v>0</v>
      </c>
      <c r="K47" s="103">
        <v>0</v>
      </c>
      <c r="L47" s="103">
        <v>0</v>
      </c>
      <c r="M47" s="103">
        <v>0</v>
      </c>
      <c r="N47" s="103">
        <v>0</v>
      </c>
      <c r="O47" s="104">
        <v>0</v>
      </c>
      <c r="P47" s="183">
        <f t="shared" si="13"/>
        <v>1519343</v>
      </c>
    </row>
    <row r="48" spans="1:16" ht="70.5" customHeight="1">
      <c r="A48" s="260"/>
      <c r="B48" s="238"/>
      <c r="C48" s="120" t="s">
        <v>137</v>
      </c>
      <c r="D48" s="102">
        <v>1519343</v>
      </c>
      <c r="E48" s="102">
        <v>1519343</v>
      </c>
      <c r="F48" s="103">
        <v>0</v>
      </c>
      <c r="G48" s="104">
        <v>0</v>
      </c>
      <c r="H48" s="103"/>
      <c r="I48" s="102">
        <v>0</v>
      </c>
      <c r="J48" s="103">
        <v>0</v>
      </c>
      <c r="K48" s="103">
        <v>0</v>
      </c>
      <c r="L48" s="103">
        <v>0</v>
      </c>
      <c r="M48" s="103">
        <v>0</v>
      </c>
      <c r="N48" s="103">
        <v>0</v>
      </c>
      <c r="O48" s="104">
        <v>0</v>
      </c>
      <c r="P48" s="183">
        <f t="shared" si="13"/>
        <v>1519343</v>
      </c>
    </row>
    <row r="49" spans="1:16" ht="68.25" customHeight="1" thickBot="1">
      <c r="A49" s="265" t="s">
        <v>55</v>
      </c>
      <c r="B49" s="245" t="s">
        <v>53</v>
      </c>
      <c r="C49" s="140" t="s">
        <v>130</v>
      </c>
      <c r="D49" s="141">
        <f>D50</f>
        <v>735</v>
      </c>
      <c r="E49" s="141">
        <f>E50</f>
        <v>735</v>
      </c>
      <c r="F49" s="142">
        <v>0</v>
      </c>
      <c r="G49" s="143">
        <v>0</v>
      </c>
      <c r="H49" s="142"/>
      <c r="I49" s="141">
        <f>I50</f>
        <v>0</v>
      </c>
      <c r="J49" s="142">
        <v>0</v>
      </c>
      <c r="K49" s="142">
        <v>0</v>
      </c>
      <c r="L49" s="142">
        <v>0</v>
      </c>
      <c r="M49" s="142">
        <v>0</v>
      </c>
      <c r="N49" s="142">
        <v>0</v>
      </c>
      <c r="O49" s="143">
        <v>0</v>
      </c>
      <c r="P49" s="203">
        <f t="shared" si="13"/>
        <v>735</v>
      </c>
    </row>
    <row r="50" spans="1:16" ht="41.25" customHeight="1">
      <c r="A50" s="266"/>
      <c r="B50" s="246"/>
      <c r="C50" s="144" t="s">
        <v>141</v>
      </c>
      <c r="D50" s="115">
        <v>735</v>
      </c>
      <c r="E50" s="115">
        <v>735</v>
      </c>
      <c r="F50" s="145">
        <v>0</v>
      </c>
      <c r="G50" s="146">
        <v>0</v>
      </c>
      <c r="H50" s="145"/>
      <c r="I50" s="115">
        <v>0</v>
      </c>
      <c r="J50" s="145">
        <v>0</v>
      </c>
      <c r="K50" s="145">
        <v>0</v>
      </c>
      <c r="L50" s="145">
        <v>0</v>
      </c>
      <c r="M50" s="145">
        <v>0</v>
      </c>
      <c r="N50" s="145">
        <v>0</v>
      </c>
      <c r="O50" s="146">
        <v>0</v>
      </c>
      <c r="P50" s="198">
        <f t="shared" si="13"/>
        <v>735</v>
      </c>
    </row>
    <row r="51" spans="1:16" ht="38.25" customHeight="1">
      <c r="A51" s="260" t="s">
        <v>56</v>
      </c>
      <c r="B51" s="235" t="s">
        <v>34</v>
      </c>
      <c r="C51" s="101" t="s">
        <v>57</v>
      </c>
      <c r="D51" s="102">
        <f>D52</f>
        <v>1281185</v>
      </c>
      <c r="E51" s="102">
        <f>E52</f>
        <v>1281185</v>
      </c>
      <c r="F51" s="103">
        <v>0</v>
      </c>
      <c r="G51" s="104">
        <v>0</v>
      </c>
      <c r="H51" s="103"/>
      <c r="I51" s="102">
        <f>I52</f>
        <v>0</v>
      </c>
      <c r="J51" s="103">
        <v>0</v>
      </c>
      <c r="K51" s="103">
        <v>0</v>
      </c>
      <c r="L51" s="103">
        <v>0</v>
      </c>
      <c r="M51" s="103">
        <v>0</v>
      </c>
      <c r="N51" s="103">
        <v>0</v>
      </c>
      <c r="O51" s="104">
        <v>0</v>
      </c>
      <c r="P51" s="183">
        <f t="shared" si="13"/>
        <v>1281185</v>
      </c>
    </row>
    <row r="52" spans="1:16" ht="64.5" customHeight="1">
      <c r="A52" s="260"/>
      <c r="B52" s="238"/>
      <c r="C52" s="119" t="s">
        <v>142</v>
      </c>
      <c r="D52" s="102">
        <v>1281185</v>
      </c>
      <c r="E52" s="102">
        <v>1281185</v>
      </c>
      <c r="F52" s="103">
        <v>0</v>
      </c>
      <c r="G52" s="104">
        <v>0</v>
      </c>
      <c r="H52" s="103"/>
      <c r="I52" s="102">
        <v>0</v>
      </c>
      <c r="J52" s="103">
        <v>0</v>
      </c>
      <c r="K52" s="103">
        <v>0</v>
      </c>
      <c r="L52" s="103">
        <v>0</v>
      </c>
      <c r="M52" s="103">
        <v>0</v>
      </c>
      <c r="N52" s="103">
        <v>0</v>
      </c>
      <c r="O52" s="104">
        <v>0</v>
      </c>
      <c r="P52" s="183">
        <f t="shared" si="13"/>
        <v>1281185</v>
      </c>
    </row>
    <row r="53" spans="1:16" ht="30.75" customHeight="1">
      <c r="A53" s="260" t="s">
        <v>58</v>
      </c>
      <c r="B53" s="235" t="s">
        <v>34</v>
      </c>
      <c r="C53" s="101" t="s">
        <v>59</v>
      </c>
      <c r="D53" s="102">
        <f>D54</f>
        <v>1404500</v>
      </c>
      <c r="E53" s="102">
        <f>E54</f>
        <v>1404500</v>
      </c>
      <c r="F53" s="103">
        <v>0</v>
      </c>
      <c r="G53" s="104">
        <v>0</v>
      </c>
      <c r="H53" s="103"/>
      <c r="I53" s="102">
        <f>I54</f>
        <v>0</v>
      </c>
      <c r="J53" s="103">
        <v>0</v>
      </c>
      <c r="K53" s="103">
        <v>0</v>
      </c>
      <c r="L53" s="103">
        <v>0</v>
      </c>
      <c r="M53" s="103">
        <v>0</v>
      </c>
      <c r="N53" s="103">
        <v>0</v>
      </c>
      <c r="O53" s="104">
        <v>0</v>
      </c>
      <c r="P53" s="183">
        <f t="shared" si="13"/>
        <v>1404500</v>
      </c>
    </row>
    <row r="54" spans="1:16" ht="66" customHeight="1">
      <c r="A54" s="260"/>
      <c r="B54" s="238"/>
      <c r="C54" s="119" t="s">
        <v>142</v>
      </c>
      <c r="D54" s="102">
        <v>1404500</v>
      </c>
      <c r="E54" s="102">
        <v>1404500</v>
      </c>
      <c r="F54" s="103">
        <v>0</v>
      </c>
      <c r="G54" s="104">
        <v>0</v>
      </c>
      <c r="H54" s="103"/>
      <c r="I54" s="102">
        <v>0</v>
      </c>
      <c r="J54" s="103">
        <v>0</v>
      </c>
      <c r="K54" s="103">
        <v>0</v>
      </c>
      <c r="L54" s="103">
        <v>0</v>
      </c>
      <c r="M54" s="103">
        <v>0</v>
      </c>
      <c r="N54" s="103">
        <v>0</v>
      </c>
      <c r="O54" s="104">
        <v>0</v>
      </c>
      <c r="P54" s="183">
        <f t="shared" si="13"/>
        <v>1404500</v>
      </c>
    </row>
    <row r="55" spans="1:16" ht="27.75" customHeight="1">
      <c r="A55" s="260" t="s">
        <v>60</v>
      </c>
      <c r="B55" s="235" t="s">
        <v>34</v>
      </c>
      <c r="C55" s="101" t="s">
        <v>61</v>
      </c>
      <c r="D55" s="102">
        <f>D56</f>
        <v>62125400</v>
      </c>
      <c r="E55" s="102">
        <f>E56</f>
        <v>62125400</v>
      </c>
      <c r="F55" s="103">
        <v>0</v>
      </c>
      <c r="G55" s="104">
        <v>0</v>
      </c>
      <c r="H55" s="103"/>
      <c r="I55" s="102">
        <f>I56</f>
        <v>0</v>
      </c>
      <c r="J55" s="103">
        <v>0</v>
      </c>
      <c r="K55" s="103">
        <v>0</v>
      </c>
      <c r="L55" s="103">
        <v>0</v>
      </c>
      <c r="M55" s="103">
        <v>0</v>
      </c>
      <c r="N55" s="103">
        <v>0</v>
      </c>
      <c r="O55" s="104">
        <v>0</v>
      </c>
      <c r="P55" s="183">
        <f t="shared" si="13"/>
        <v>62125400</v>
      </c>
    </row>
    <row r="56" spans="1:16" ht="65.25" customHeight="1">
      <c r="A56" s="260"/>
      <c r="B56" s="238"/>
      <c r="C56" s="119" t="s">
        <v>142</v>
      </c>
      <c r="D56" s="102">
        <v>62125400</v>
      </c>
      <c r="E56" s="102">
        <v>62125400</v>
      </c>
      <c r="F56" s="103">
        <v>0</v>
      </c>
      <c r="G56" s="104">
        <v>0</v>
      </c>
      <c r="H56" s="103"/>
      <c r="I56" s="102">
        <v>0</v>
      </c>
      <c r="J56" s="103">
        <v>0</v>
      </c>
      <c r="K56" s="103">
        <v>0</v>
      </c>
      <c r="L56" s="103">
        <v>0</v>
      </c>
      <c r="M56" s="103">
        <v>0</v>
      </c>
      <c r="N56" s="103">
        <v>0</v>
      </c>
      <c r="O56" s="104">
        <v>0</v>
      </c>
      <c r="P56" s="183">
        <f t="shared" si="13"/>
        <v>62125400</v>
      </c>
    </row>
    <row r="57" spans="1:16" ht="21.75" customHeight="1">
      <c r="A57" s="260" t="s">
        <v>62</v>
      </c>
      <c r="B57" s="235" t="s">
        <v>34</v>
      </c>
      <c r="C57" s="101" t="s">
        <v>63</v>
      </c>
      <c r="D57" s="102">
        <f>D58</f>
        <v>5407400</v>
      </c>
      <c r="E57" s="102">
        <f>E58</f>
        <v>5407400</v>
      </c>
      <c r="F57" s="103">
        <v>0</v>
      </c>
      <c r="G57" s="104">
        <v>0</v>
      </c>
      <c r="H57" s="103"/>
      <c r="I57" s="102">
        <f>I58</f>
        <v>0</v>
      </c>
      <c r="J57" s="103">
        <v>0</v>
      </c>
      <c r="K57" s="103">
        <v>0</v>
      </c>
      <c r="L57" s="103">
        <v>0</v>
      </c>
      <c r="M57" s="103">
        <v>0</v>
      </c>
      <c r="N57" s="103">
        <v>0</v>
      </c>
      <c r="O57" s="104">
        <v>0</v>
      </c>
      <c r="P57" s="183">
        <f t="shared" si="13"/>
        <v>5407400</v>
      </c>
    </row>
    <row r="58" spans="1:16" ht="64.5" customHeight="1">
      <c r="A58" s="260"/>
      <c r="B58" s="235"/>
      <c r="C58" s="119" t="s">
        <v>142</v>
      </c>
      <c r="D58" s="102">
        <v>5407400</v>
      </c>
      <c r="E58" s="102">
        <v>5407400</v>
      </c>
      <c r="F58" s="103">
        <v>0</v>
      </c>
      <c r="G58" s="104">
        <v>0</v>
      </c>
      <c r="H58" s="103"/>
      <c r="I58" s="102">
        <v>0</v>
      </c>
      <c r="J58" s="103">
        <v>0</v>
      </c>
      <c r="K58" s="103">
        <v>0</v>
      </c>
      <c r="L58" s="103">
        <v>0</v>
      </c>
      <c r="M58" s="103">
        <v>0</v>
      </c>
      <c r="N58" s="103">
        <v>0</v>
      </c>
      <c r="O58" s="104">
        <v>0</v>
      </c>
      <c r="P58" s="183">
        <f t="shared" si="13"/>
        <v>5407400</v>
      </c>
    </row>
    <row r="59" spans="1:16" ht="33.75" customHeight="1">
      <c r="A59" s="260" t="s">
        <v>64</v>
      </c>
      <c r="B59" s="235" t="s">
        <v>34</v>
      </c>
      <c r="C59" s="95" t="s">
        <v>65</v>
      </c>
      <c r="D59" s="102">
        <f>D60</f>
        <v>14659960</v>
      </c>
      <c r="E59" s="102">
        <f>E60</f>
        <v>14659960</v>
      </c>
      <c r="F59" s="103">
        <v>0</v>
      </c>
      <c r="G59" s="104">
        <v>0</v>
      </c>
      <c r="H59" s="103"/>
      <c r="I59" s="102">
        <f>I60</f>
        <v>0</v>
      </c>
      <c r="J59" s="103">
        <v>0</v>
      </c>
      <c r="K59" s="103">
        <v>0</v>
      </c>
      <c r="L59" s="103">
        <v>0</v>
      </c>
      <c r="M59" s="103">
        <v>0</v>
      </c>
      <c r="N59" s="103">
        <v>0</v>
      </c>
      <c r="O59" s="104">
        <v>0</v>
      </c>
      <c r="P59" s="183">
        <f t="shared" si="13"/>
        <v>14659960</v>
      </c>
    </row>
    <row r="60" spans="1:16" ht="69" customHeight="1">
      <c r="A60" s="260"/>
      <c r="B60" s="235"/>
      <c r="C60" s="119" t="s">
        <v>142</v>
      </c>
      <c r="D60" s="102">
        <v>14659960</v>
      </c>
      <c r="E60" s="102">
        <v>14659960</v>
      </c>
      <c r="F60" s="103">
        <v>0</v>
      </c>
      <c r="G60" s="104">
        <v>0</v>
      </c>
      <c r="H60" s="103"/>
      <c r="I60" s="102">
        <v>0</v>
      </c>
      <c r="J60" s="103">
        <v>0</v>
      </c>
      <c r="K60" s="103">
        <v>0</v>
      </c>
      <c r="L60" s="103">
        <v>0</v>
      </c>
      <c r="M60" s="103">
        <v>0</v>
      </c>
      <c r="N60" s="103">
        <v>0</v>
      </c>
      <c r="O60" s="104">
        <v>0</v>
      </c>
      <c r="P60" s="183">
        <f t="shared" si="13"/>
        <v>14659960</v>
      </c>
    </row>
    <row r="61" spans="1:16" ht="26.25" customHeight="1">
      <c r="A61" s="260" t="s">
        <v>66</v>
      </c>
      <c r="B61" s="235" t="s">
        <v>34</v>
      </c>
      <c r="C61" s="101" t="s">
        <v>67</v>
      </c>
      <c r="D61" s="102">
        <f>D62</f>
        <v>1229200</v>
      </c>
      <c r="E61" s="102">
        <f>E62</f>
        <v>1229200</v>
      </c>
      <c r="F61" s="103">
        <v>0</v>
      </c>
      <c r="G61" s="104">
        <v>0</v>
      </c>
      <c r="H61" s="103"/>
      <c r="I61" s="102">
        <f>I62</f>
        <v>0</v>
      </c>
      <c r="J61" s="103">
        <v>0</v>
      </c>
      <c r="K61" s="103">
        <v>0</v>
      </c>
      <c r="L61" s="103">
        <v>0</v>
      </c>
      <c r="M61" s="103">
        <v>0</v>
      </c>
      <c r="N61" s="103">
        <v>0</v>
      </c>
      <c r="O61" s="104">
        <v>0</v>
      </c>
      <c r="P61" s="183">
        <f t="shared" si="13"/>
        <v>1229200</v>
      </c>
    </row>
    <row r="62" spans="1:16" ht="67.5" customHeight="1">
      <c r="A62" s="260"/>
      <c r="B62" s="238"/>
      <c r="C62" s="119" t="s">
        <v>142</v>
      </c>
      <c r="D62" s="102">
        <v>1229200</v>
      </c>
      <c r="E62" s="102">
        <v>1229200</v>
      </c>
      <c r="F62" s="103">
        <v>0</v>
      </c>
      <c r="G62" s="104">
        <v>0</v>
      </c>
      <c r="H62" s="103"/>
      <c r="I62" s="102">
        <v>0</v>
      </c>
      <c r="J62" s="103">
        <v>0</v>
      </c>
      <c r="K62" s="103">
        <v>0</v>
      </c>
      <c r="L62" s="103">
        <v>0</v>
      </c>
      <c r="M62" s="103">
        <v>0</v>
      </c>
      <c r="N62" s="103">
        <v>0</v>
      </c>
      <c r="O62" s="104">
        <v>0</v>
      </c>
      <c r="P62" s="183">
        <f t="shared" si="13"/>
        <v>1229200</v>
      </c>
    </row>
    <row r="63" spans="1:16" ht="33.75" customHeight="1">
      <c r="A63" s="260" t="s">
        <v>68</v>
      </c>
      <c r="B63" s="235" t="s">
        <v>34</v>
      </c>
      <c r="C63" s="101" t="s">
        <v>69</v>
      </c>
      <c r="D63" s="102">
        <f>D64</f>
        <v>206600</v>
      </c>
      <c r="E63" s="102">
        <f>E64</f>
        <v>206600</v>
      </c>
      <c r="F63" s="103">
        <v>0</v>
      </c>
      <c r="G63" s="104">
        <v>0</v>
      </c>
      <c r="H63" s="103"/>
      <c r="I63" s="102">
        <f>I64</f>
        <v>0</v>
      </c>
      <c r="J63" s="103">
        <v>0</v>
      </c>
      <c r="K63" s="103">
        <v>0</v>
      </c>
      <c r="L63" s="103">
        <v>0</v>
      </c>
      <c r="M63" s="103">
        <v>0</v>
      </c>
      <c r="N63" s="103">
        <v>0</v>
      </c>
      <c r="O63" s="104">
        <v>0</v>
      </c>
      <c r="P63" s="183">
        <f t="shared" si="13"/>
        <v>206600</v>
      </c>
    </row>
    <row r="64" spans="1:16" ht="66.75" customHeight="1">
      <c r="A64" s="260"/>
      <c r="B64" s="238"/>
      <c r="C64" s="119" t="s">
        <v>142</v>
      </c>
      <c r="D64" s="102">
        <v>206600</v>
      </c>
      <c r="E64" s="102">
        <v>206600</v>
      </c>
      <c r="F64" s="103">
        <v>0</v>
      </c>
      <c r="G64" s="104">
        <v>0</v>
      </c>
      <c r="H64" s="103"/>
      <c r="I64" s="102">
        <v>0</v>
      </c>
      <c r="J64" s="103">
        <v>0</v>
      </c>
      <c r="K64" s="103">
        <v>0</v>
      </c>
      <c r="L64" s="103">
        <v>0</v>
      </c>
      <c r="M64" s="103">
        <v>0</v>
      </c>
      <c r="N64" s="103">
        <v>0</v>
      </c>
      <c r="O64" s="104">
        <v>0</v>
      </c>
      <c r="P64" s="183">
        <f t="shared" si="13"/>
        <v>206600</v>
      </c>
    </row>
    <row r="65" spans="1:16" ht="24.75" customHeight="1">
      <c r="A65" s="260" t="s">
        <v>70</v>
      </c>
      <c r="B65" s="235" t="s">
        <v>34</v>
      </c>
      <c r="C65" s="101" t="s">
        <v>71</v>
      </c>
      <c r="D65" s="102">
        <f>D66</f>
        <v>9786514</v>
      </c>
      <c r="E65" s="103">
        <f>E66</f>
        <v>9786514</v>
      </c>
      <c r="F65" s="103">
        <v>0</v>
      </c>
      <c r="G65" s="104">
        <v>0</v>
      </c>
      <c r="H65" s="103"/>
      <c r="I65" s="102">
        <f>I66</f>
        <v>0</v>
      </c>
      <c r="J65" s="103">
        <v>0</v>
      </c>
      <c r="K65" s="103">
        <v>0</v>
      </c>
      <c r="L65" s="103">
        <v>0</v>
      </c>
      <c r="M65" s="103">
        <v>0</v>
      </c>
      <c r="N65" s="103">
        <v>0</v>
      </c>
      <c r="O65" s="104">
        <v>0</v>
      </c>
      <c r="P65" s="183">
        <f t="shared" si="13"/>
        <v>9786514</v>
      </c>
    </row>
    <row r="66" spans="1:16" ht="65.25" customHeight="1">
      <c r="A66" s="260"/>
      <c r="B66" s="238"/>
      <c r="C66" s="119" t="s">
        <v>142</v>
      </c>
      <c r="D66" s="102">
        <v>9786514</v>
      </c>
      <c r="E66" s="102">
        <v>9786514</v>
      </c>
      <c r="F66" s="103">
        <v>0</v>
      </c>
      <c r="G66" s="104">
        <v>0</v>
      </c>
      <c r="H66" s="103"/>
      <c r="I66" s="102">
        <v>0</v>
      </c>
      <c r="J66" s="103">
        <v>0</v>
      </c>
      <c r="K66" s="103">
        <v>0</v>
      </c>
      <c r="L66" s="103">
        <v>0</v>
      </c>
      <c r="M66" s="103">
        <v>0</v>
      </c>
      <c r="N66" s="103">
        <v>0</v>
      </c>
      <c r="O66" s="104">
        <v>0</v>
      </c>
      <c r="P66" s="183">
        <f t="shared" si="13"/>
        <v>9786514</v>
      </c>
    </row>
    <row r="67" spans="1:16" ht="37.5" customHeight="1">
      <c r="A67" s="260" t="s">
        <v>72</v>
      </c>
      <c r="B67" s="235" t="s">
        <v>73</v>
      </c>
      <c r="C67" s="101" t="s">
        <v>74</v>
      </c>
      <c r="D67" s="102">
        <f>D68</f>
        <v>60580181</v>
      </c>
      <c r="E67" s="102">
        <f>E68</f>
        <v>60580181</v>
      </c>
      <c r="F67" s="103">
        <v>0</v>
      </c>
      <c r="G67" s="104">
        <v>0</v>
      </c>
      <c r="H67" s="103"/>
      <c r="I67" s="102">
        <f>I68</f>
        <v>0</v>
      </c>
      <c r="J67" s="103">
        <v>0</v>
      </c>
      <c r="K67" s="103">
        <v>0</v>
      </c>
      <c r="L67" s="103">
        <v>0</v>
      </c>
      <c r="M67" s="103">
        <v>0</v>
      </c>
      <c r="N67" s="103">
        <v>0</v>
      </c>
      <c r="O67" s="104">
        <v>0</v>
      </c>
      <c r="P67" s="183">
        <f t="shared" si="13"/>
        <v>60580181</v>
      </c>
    </row>
    <row r="68" spans="1:16" ht="70.5" customHeight="1">
      <c r="A68" s="260"/>
      <c r="B68" s="238"/>
      <c r="C68" s="120" t="s">
        <v>137</v>
      </c>
      <c r="D68" s="102">
        <v>60580181</v>
      </c>
      <c r="E68" s="102">
        <v>60580181</v>
      </c>
      <c r="F68" s="103">
        <v>0</v>
      </c>
      <c r="G68" s="104">
        <v>0</v>
      </c>
      <c r="H68" s="103"/>
      <c r="I68" s="102">
        <v>0</v>
      </c>
      <c r="J68" s="103">
        <v>0</v>
      </c>
      <c r="K68" s="103">
        <v>0</v>
      </c>
      <c r="L68" s="103">
        <v>0</v>
      </c>
      <c r="M68" s="103">
        <v>0</v>
      </c>
      <c r="N68" s="103">
        <v>0</v>
      </c>
      <c r="O68" s="104">
        <v>0</v>
      </c>
      <c r="P68" s="183">
        <f t="shared" si="13"/>
        <v>60580181</v>
      </c>
    </row>
    <row r="69" spans="1:16" ht="39" customHeight="1">
      <c r="A69" s="260" t="s">
        <v>75</v>
      </c>
      <c r="B69" s="235" t="s">
        <v>73</v>
      </c>
      <c r="C69" s="101" t="s">
        <v>76</v>
      </c>
      <c r="D69" s="102">
        <f>D70</f>
        <v>6435</v>
      </c>
      <c r="E69" s="102">
        <f>E70</f>
        <v>6435</v>
      </c>
      <c r="F69" s="103">
        <v>0</v>
      </c>
      <c r="G69" s="104">
        <v>0</v>
      </c>
      <c r="H69" s="103"/>
      <c r="I69" s="102">
        <f>I70</f>
        <v>0</v>
      </c>
      <c r="J69" s="103">
        <v>0</v>
      </c>
      <c r="K69" s="103">
        <v>0</v>
      </c>
      <c r="L69" s="103">
        <v>0</v>
      </c>
      <c r="M69" s="103">
        <v>0</v>
      </c>
      <c r="N69" s="103">
        <v>0</v>
      </c>
      <c r="O69" s="104">
        <v>0</v>
      </c>
      <c r="P69" s="183">
        <f t="shared" si="13"/>
        <v>6435</v>
      </c>
    </row>
    <row r="70" spans="1:16" ht="50.25" customHeight="1">
      <c r="A70" s="260"/>
      <c r="B70" s="238"/>
      <c r="C70" s="119" t="s">
        <v>138</v>
      </c>
      <c r="D70" s="102">
        <v>6435</v>
      </c>
      <c r="E70" s="102">
        <v>6435</v>
      </c>
      <c r="F70" s="103">
        <v>0</v>
      </c>
      <c r="G70" s="104">
        <v>0</v>
      </c>
      <c r="H70" s="103"/>
      <c r="I70" s="102">
        <v>0</v>
      </c>
      <c r="J70" s="103">
        <v>0</v>
      </c>
      <c r="K70" s="103">
        <v>0</v>
      </c>
      <c r="L70" s="103">
        <v>0</v>
      </c>
      <c r="M70" s="103">
        <v>0</v>
      </c>
      <c r="N70" s="103">
        <v>0</v>
      </c>
      <c r="O70" s="104">
        <v>0</v>
      </c>
      <c r="P70" s="183">
        <f t="shared" si="13"/>
        <v>6435</v>
      </c>
    </row>
    <row r="71" spans="1:16" ht="33.75" customHeight="1">
      <c r="A71" s="310" t="s">
        <v>77</v>
      </c>
      <c r="B71" s="247" t="s">
        <v>78</v>
      </c>
      <c r="C71" s="95" t="s">
        <v>79</v>
      </c>
      <c r="D71" s="113">
        <f>467500+88000+270212+20000+112000</f>
        <v>957712</v>
      </c>
      <c r="E71" s="113">
        <f>467500+88000+270212+20000+112000</f>
        <v>957712</v>
      </c>
      <c r="F71" s="111">
        <v>0</v>
      </c>
      <c r="G71" s="193">
        <v>0</v>
      </c>
      <c r="H71" s="111"/>
      <c r="I71" s="113">
        <v>0</v>
      </c>
      <c r="J71" s="111">
        <v>0</v>
      </c>
      <c r="K71" s="111">
        <v>0</v>
      </c>
      <c r="L71" s="111">
        <v>0</v>
      </c>
      <c r="M71" s="111">
        <v>0</v>
      </c>
      <c r="N71" s="111">
        <v>0</v>
      </c>
      <c r="O71" s="193">
        <v>0</v>
      </c>
      <c r="P71" s="204">
        <f t="shared" si="13"/>
        <v>957712</v>
      </c>
    </row>
    <row r="72" spans="1:16" ht="30.75" customHeight="1">
      <c r="A72" s="311"/>
      <c r="B72" s="238"/>
      <c r="C72" s="106" t="s">
        <v>47</v>
      </c>
      <c r="D72" s="102">
        <v>467500</v>
      </c>
      <c r="E72" s="102">
        <v>467500</v>
      </c>
      <c r="F72" s="103">
        <v>0</v>
      </c>
      <c r="G72" s="104">
        <v>0</v>
      </c>
      <c r="H72" s="103"/>
      <c r="I72" s="102">
        <v>0</v>
      </c>
      <c r="J72" s="103">
        <v>0</v>
      </c>
      <c r="K72" s="103">
        <v>0</v>
      </c>
      <c r="L72" s="103">
        <v>0</v>
      </c>
      <c r="M72" s="103">
        <v>0</v>
      </c>
      <c r="N72" s="103">
        <v>0</v>
      </c>
      <c r="O72" s="104">
        <v>0</v>
      </c>
      <c r="P72" s="183">
        <f t="shared" si="13"/>
        <v>467500</v>
      </c>
    </row>
    <row r="73" spans="1:16" ht="38.25" customHeight="1">
      <c r="A73" s="315" t="s">
        <v>80</v>
      </c>
      <c r="B73" s="235" t="s">
        <v>81</v>
      </c>
      <c r="C73" s="106" t="s">
        <v>82</v>
      </c>
      <c r="D73" s="102">
        <f>D74</f>
        <v>3274020</v>
      </c>
      <c r="E73" s="102">
        <f>E74</f>
        <v>3274020</v>
      </c>
      <c r="F73" s="103">
        <v>0</v>
      </c>
      <c r="G73" s="104">
        <v>0</v>
      </c>
      <c r="H73" s="103"/>
      <c r="I73" s="102">
        <f>I74</f>
        <v>0</v>
      </c>
      <c r="J73" s="103">
        <v>0</v>
      </c>
      <c r="K73" s="103">
        <v>0</v>
      </c>
      <c r="L73" s="103">
        <v>0</v>
      </c>
      <c r="M73" s="103">
        <v>0</v>
      </c>
      <c r="N73" s="103">
        <v>0</v>
      </c>
      <c r="O73" s="104">
        <v>0</v>
      </c>
      <c r="P73" s="183">
        <f t="shared" si="13"/>
        <v>3274020</v>
      </c>
    </row>
    <row r="74" spans="1:16" ht="63.75" customHeight="1">
      <c r="A74" s="310"/>
      <c r="B74" s="238"/>
      <c r="C74" s="119" t="s">
        <v>142</v>
      </c>
      <c r="D74" s="102">
        <v>3274020</v>
      </c>
      <c r="E74" s="102">
        <v>3274020</v>
      </c>
      <c r="F74" s="103">
        <v>0</v>
      </c>
      <c r="G74" s="104">
        <v>0</v>
      </c>
      <c r="H74" s="103"/>
      <c r="I74" s="102">
        <v>0</v>
      </c>
      <c r="J74" s="103">
        <v>0</v>
      </c>
      <c r="K74" s="103">
        <v>0</v>
      </c>
      <c r="L74" s="103">
        <v>0</v>
      </c>
      <c r="M74" s="103">
        <v>0</v>
      </c>
      <c r="N74" s="103">
        <v>0</v>
      </c>
      <c r="O74" s="104">
        <v>0</v>
      </c>
      <c r="P74" s="183">
        <f t="shared" si="13"/>
        <v>3274020</v>
      </c>
    </row>
    <row r="75" spans="1:16" ht="33.75" customHeight="1">
      <c r="A75" s="315" t="s">
        <v>83</v>
      </c>
      <c r="B75" s="237" t="s">
        <v>84</v>
      </c>
      <c r="C75" s="119" t="s">
        <v>85</v>
      </c>
      <c r="D75" s="102">
        <f>D76</f>
        <v>9969</v>
      </c>
      <c r="E75" s="102">
        <f>E76</f>
        <v>9969</v>
      </c>
      <c r="F75" s="103">
        <v>8171</v>
      </c>
      <c r="G75" s="104">
        <v>0</v>
      </c>
      <c r="H75" s="103"/>
      <c r="I75" s="102">
        <v>0</v>
      </c>
      <c r="J75" s="103">
        <v>0</v>
      </c>
      <c r="K75" s="103">
        <v>0</v>
      </c>
      <c r="L75" s="103">
        <v>0</v>
      </c>
      <c r="M75" s="103">
        <v>0</v>
      </c>
      <c r="N75" s="103">
        <v>0</v>
      </c>
      <c r="O75" s="104">
        <v>0</v>
      </c>
      <c r="P75" s="183">
        <f t="shared" si="13"/>
        <v>9969</v>
      </c>
    </row>
    <row r="76" spans="1:16" ht="33.75" customHeight="1">
      <c r="A76" s="310"/>
      <c r="B76" s="237"/>
      <c r="C76" s="119" t="s">
        <v>146</v>
      </c>
      <c r="D76" s="102">
        <v>9969</v>
      </c>
      <c r="E76" s="102">
        <v>9969</v>
      </c>
      <c r="F76" s="103">
        <v>8171</v>
      </c>
      <c r="G76" s="104">
        <v>0</v>
      </c>
      <c r="H76" s="103"/>
      <c r="I76" s="102">
        <v>0</v>
      </c>
      <c r="J76" s="103">
        <v>0</v>
      </c>
      <c r="K76" s="103">
        <v>0</v>
      </c>
      <c r="L76" s="103">
        <v>0</v>
      </c>
      <c r="M76" s="103">
        <v>0</v>
      </c>
      <c r="N76" s="103">
        <v>0</v>
      </c>
      <c r="O76" s="104">
        <v>0</v>
      </c>
      <c r="P76" s="183">
        <f t="shared" si="13"/>
        <v>9969</v>
      </c>
    </row>
    <row r="77" spans="1:16" ht="36.75" customHeight="1">
      <c r="A77" s="260" t="s">
        <v>86</v>
      </c>
      <c r="B77" s="235" t="s">
        <v>87</v>
      </c>
      <c r="C77" s="101" t="s">
        <v>88</v>
      </c>
      <c r="D77" s="96">
        <f>4533519+260093</f>
        <v>4793612</v>
      </c>
      <c r="E77" s="96">
        <f>4533519+260093</f>
        <v>4793612</v>
      </c>
      <c r="F77" s="97">
        <f>3285955+144994</f>
        <v>3430949</v>
      </c>
      <c r="G77" s="98">
        <v>234566</v>
      </c>
      <c r="H77" s="97"/>
      <c r="I77" s="96">
        <v>46127</v>
      </c>
      <c r="J77" s="96">
        <v>46127</v>
      </c>
      <c r="K77" s="97">
        <v>33711</v>
      </c>
      <c r="L77" s="97">
        <v>0</v>
      </c>
      <c r="M77" s="97">
        <v>0</v>
      </c>
      <c r="N77" s="97">
        <v>0</v>
      </c>
      <c r="O77" s="98">
        <v>0</v>
      </c>
      <c r="P77" s="180">
        <f aca="true" t="shared" si="14" ref="P77:P85">D77+I77</f>
        <v>4839739</v>
      </c>
    </row>
    <row r="78" spans="1:16" ht="47.25" customHeight="1">
      <c r="A78" s="260" t="s">
        <v>89</v>
      </c>
      <c r="B78" s="235" t="s">
        <v>81</v>
      </c>
      <c r="C78" s="101" t="s">
        <v>131</v>
      </c>
      <c r="D78" s="102">
        <v>229936</v>
      </c>
      <c r="E78" s="102">
        <v>229936</v>
      </c>
      <c r="F78" s="103">
        <v>0</v>
      </c>
      <c r="G78" s="104">
        <v>0</v>
      </c>
      <c r="H78" s="103"/>
      <c r="I78" s="102">
        <v>0</v>
      </c>
      <c r="J78" s="103">
        <v>0</v>
      </c>
      <c r="K78" s="103">
        <v>0</v>
      </c>
      <c r="L78" s="103">
        <v>0</v>
      </c>
      <c r="M78" s="103">
        <v>0</v>
      </c>
      <c r="N78" s="103">
        <v>0</v>
      </c>
      <c r="O78" s="104">
        <v>0</v>
      </c>
      <c r="P78" s="183">
        <f t="shared" si="14"/>
        <v>229936</v>
      </c>
    </row>
    <row r="79" spans="1:16" ht="34.5" customHeight="1">
      <c r="A79" s="260" t="s">
        <v>90</v>
      </c>
      <c r="B79" s="235" t="s">
        <v>49</v>
      </c>
      <c r="C79" s="101" t="s">
        <v>91</v>
      </c>
      <c r="D79" s="102">
        <v>149222</v>
      </c>
      <c r="E79" s="102">
        <v>149222</v>
      </c>
      <c r="F79" s="103">
        <v>0</v>
      </c>
      <c r="G79" s="104">
        <v>0</v>
      </c>
      <c r="H79" s="103"/>
      <c r="I79" s="102">
        <v>0</v>
      </c>
      <c r="J79" s="103">
        <v>0</v>
      </c>
      <c r="K79" s="103">
        <v>0</v>
      </c>
      <c r="L79" s="103">
        <v>0</v>
      </c>
      <c r="M79" s="103">
        <v>0</v>
      </c>
      <c r="N79" s="103">
        <v>0</v>
      </c>
      <c r="O79" s="104">
        <v>0</v>
      </c>
      <c r="P79" s="183">
        <f t="shared" si="14"/>
        <v>149222</v>
      </c>
    </row>
    <row r="80" spans="1:16" ht="33.75" customHeight="1">
      <c r="A80" s="260" t="s">
        <v>92</v>
      </c>
      <c r="B80" s="235" t="s">
        <v>81</v>
      </c>
      <c r="C80" s="101" t="s">
        <v>93</v>
      </c>
      <c r="D80" s="102">
        <f>D81</f>
        <v>17948721</v>
      </c>
      <c r="E80" s="102">
        <f>E81</f>
        <v>17948721</v>
      </c>
      <c r="F80" s="103">
        <v>0</v>
      </c>
      <c r="G80" s="104">
        <v>0</v>
      </c>
      <c r="H80" s="103"/>
      <c r="I80" s="102">
        <f>I81</f>
        <v>0</v>
      </c>
      <c r="J80" s="103">
        <v>0</v>
      </c>
      <c r="K80" s="103">
        <v>0</v>
      </c>
      <c r="L80" s="103">
        <v>0</v>
      </c>
      <c r="M80" s="103">
        <v>0</v>
      </c>
      <c r="N80" s="103">
        <v>0</v>
      </c>
      <c r="O80" s="104">
        <v>0</v>
      </c>
      <c r="P80" s="183">
        <f t="shared" si="14"/>
        <v>17948721</v>
      </c>
    </row>
    <row r="81" spans="1:16" ht="66" customHeight="1">
      <c r="A81" s="260"/>
      <c r="B81" s="235"/>
      <c r="C81" s="119" t="s">
        <v>142</v>
      </c>
      <c r="D81" s="102">
        <v>17948721</v>
      </c>
      <c r="E81" s="102">
        <v>17948721</v>
      </c>
      <c r="F81" s="103">
        <v>0</v>
      </c>
      <c r="G81" s="104">
        <v>0</v>
      </c>
      <c r="H81" s="103"/>
      <c r="I81" s="102">
        <v>0</v>
      </c>
      <c r="J81" s="103">
        <v>0</v>
      </c>
      <c r="K81" s="103">
        <v>0</v>
      </c>
      <c r="L81" s="103">
        <v>0</v>
      </c>
      <c r="M81" s="103">
        <v>0</v>
      </c>
      <c r="N81" s="103">
        <v>0</v>
      </c>
      <c r="O81" s="104">
        <v>0</v>
      </c>
      <c r="P81" s="183">
        <f t="shared" si="14"/>
        <v>17948721</v>
      </c>
    </row>
    <row r="82" spans="1:16" ht="29.25" customHeight="1">
      <c r="A82" s="99" t="s">
        <v>94</v>
      </c>
      <c r="B82" s="248"/>
      <c r="C82" s="148" t="s">
        <v>95</v>
      </c>
      <c r="D82" s="102">
        <f>D83</f>
        <v>1160633</v>
      </c>
      <c r="E82" s="102">
        <f>E83</f>
        <v>1160633</v>
      </c>
      <c r="F82" s="102">
        <f>F83</f>
        <v>0</v>
      </c>
      <c r="G82" s="102">
        <f>G83</f>
        <v>0</v>
      </c>
      <c r="H82" s="102"/>
      <c r="I82" s="102">
        <f aca="true" t="shared" si="15" ref="I82:O82">I83</f>
        <v>0</v>
      </c>
      <c r="J82" s="102">
        <f t="shared" si="15"/>
        <v>0</v>
      </c>
      <c r="K82" s="102">
        <f t="shared" si="15"/>
        <v>0</v>
      </c>
      <c r="L82" s="102">
        <f t="shared" si="15"/>
        <v>0</v>
      </c>
      <c r="M82" s="102">
        <f t="shared" si="15"/>
        <v>0</v>
      </c>
      <c r="N82" s="102">
        <f t="shared" si="15"/>
        <v>0</v>
      </c>
      <c r="O82" s="117">
        <f t="shared" si="15"/>
        <v>0</v>
      </c>
      <c r="P82" s="183">
        <f t="shared" si="14"/>
        <v>1160633</v>
      </c>
    </row>
    <row r="83" spans="1:16" ht="35.25" customHeight="1">
      <c r="A83" s="309" t="s">
        <v>96</v>
      </c>
      <c r="B83" s="235" t="s">
        <v>97</v>
      </c>
      <c r="C83" s="149" t="s">
        <v>98</v>
      </c>
      <c r="D83" s="102">
        <f>D84</f>
        <v>1160633</v>
      </c>
      <c r="E83" s="102">
        <f>E84</f>
        <v>1160633</v>
      </c>
      <c r="F83" s="103">
        <v>0</v>
      </c>
      <c r="G83" s="104">
        <v>0</v>
      </c>
      <c r="H83" s="103"/>
      <c r="I83" s="102">
        <f>I84</f>
        <v>0</v>
      </c>
      <c r="J83" s="103">
        <v>0</v>
      </c>
      <c r="K83" s="103">
        <v>0</v>
      </c>
      <c r="L83" s="103">
        <v>0</v>
      </c>
      <c r="M83" s="103">
        <v>0</v>
      </c>
      <c r="N83" s="103">
        <v>0</v>
      </c>
      <c r="O83" s="104">
        <v>0</v>
      </c>
      <c r="P83" s="183">
        <f t="shared" si="14"/>
        <v>1160633</v>
      </c>
    </row>
    <row r="84" spans="1:16" ht="81.75" customHeight="1">
      <c r="A84" s="309"/>
      <c r="B84" s="238"/>
      <c r="C84" s="150" t="s">
        <v>143</v>
      </c>
      <c r="D84" s="102">
        <v>1160633</v>
      </c>
      <c r="E84" s="102">
        <v>1160633</v>
      </c>
      <c r="F84" s="103">
        <v>0</v>
      </c>
      <c r="G84" s="104">
        <v>0</v>
      </c>
      <c r="H84" s="103"/>
      <c r="I84" s="102">
        <v>0</v>
      </c>
      <c r="J84" s="103">
        <v>0</v>
      </c>
      <c r="K84" s="103">
        <v>0</v>
      </c>
      <c r="L84" s="103">
        <v>0</v>
      </c>
      <c r="M84" s="103">
        <v>0</v>
      </c>
      <c r="N84" s="103">
        <v>0</v>
      </c>
      <c r="O84" s="104">
        <v>0</v>
      </c>
      <c r="P84" s="183">
        <f t="shared" si="14"/>
        <v>1160633</v>
      </c>
    </row>
    <row r="85" spans="1:16" ht="41.25" customHeight="1">
      <c r="A85" s="259" t="s">
        <v>173</v>
      </c>
      <c r="B85" s="235" t="s">
        <v>174</v>
      </c>
      <c r="C85" s="150" t="s">
        <v>175</v>
      </c>
      <c r="D85" s="102">
        <v>830000</v>
      </c>
      <c r="E85" s="102">
        <v>830000</v>
      </c>
      <c r="F85" s="102">
        <v>0</v>
      </c>
      <c r="G85" s="117">
        <v>0</v>
      </c>
      <c r="H85" s="103"/>
      <c r="I85" s="102">
        <v>0</v>
      </c>
      <c r="J85" s="102">
        <v>0</v>
      </c>
      <c r="K85" s="102">
        <v>0</v>
      </c>
      <c r="L85" s="102">
        <v>0</v>
      </c>
      <c r="M85" s="102">
        <v>0</v>
      </c>
      <c r="N85" s="102">
        <v>0</v>
      </c>
      <c r="O85" s="117">
        <v>0</v>
      </c>
      <c r="P85" s="183">
        <f t="shared" si="14"/>
        <v>830000</v>
      </c>
    </row>
    <row r="86" spans="1:16" ht="30" customHeight="1">
      <c r="A86" s="264"/>
      <c r="B86" s="238"/>
      <c r="C86" s="107" t="s">
        <v>151</v>
      </c>
      <c r="D86" s="102">
        <f>D89+D90+D109+D111</f>
        <v>124261179</v>
      </c>
      <c r="E86" s="102">
        <f>E89+E90+E109+E111</f>
        <v>124261179</v>
      </c>
      <c r="F86" s="102">
        <f aca="true" t="shared" si="16" ref="D86:O86">F89+F90+F109</f>
        <v>68663093</v>
      </c>
      <c r="G86" s="102">
        <f t="shared" si="16"/>
        <v>23734440</v>
      </c>
      <c r="H86" s="102"/>
      <c r="I86" s="102">
        <f t="shared" si="16"/>
        <v>10929606</v>
      </c>
      <c r="J86" s="102">
        <f t="shared" si="16"/>
        <v>9593073</v>
      </c>
      <c r="K86" s="102">
        <f t="shared" si="16"/>
        <v>180948</v>
      </c>
      <c r="L86" s="102">
        <f t="shared" si="16"/>
        <v>0</v>
      </c>
      <c r="M86" s="102">
        <f t="shared" si="16"/>
        <v>1348533</v>
      </c>
      <c r="N86" s="102">
        <f t="shared" si="16"/>
        <v>1336533</v>
      </c>
      <c r="O86" s="117">
        <f t="shared" si="16"/>
        <v>1336533</v>
      </c>
      <c r="P86" s="183">
        <f>D86+I86</f>
        <v>135190785</v>
      </c>
    </row>
    <row r="87" spans="1:16" ht="24" customHeight="1">
      <c r="A87" s="264"/>
      <c r="B87" s="238"/>
      <c r="C87" s="108" t="s">
        <v>41</v>
      </c>
      <c r="D87" s="102"/>
      <c r="E87" s="102"/>
      <c r="F87" s="103"/>
      <c r="G87" s="104"/>
      <c r="H87" s="103"/>
      <c r="I87" s="102"/>
      <c r="J87" s="103"/>
      <c r="K87" s="103"/>
      <c r="L87" s="103"/>
      <c r="M87" s="103"/>
      <c r="N87" s="103"/>
      <c r="O87" s="104"/>
      <c r="P87" s="183"/>
    </row>
    <row r="88" spans="1:16" ht="27" customHeight="1">
      <c r="A88" s="99" t="s">
        <v>26</v>
      </c>
      <c r="B88" s="249"/>
      <c r="C88" s="110" t="s">
        <v>27</v>
      </c>
      <c r="D88" s="96">
        <f>D89</f>
        <v>417392</v>
      </c>
      <c r="E88" s="96">
        <f>E89</f>
        <v>417392</v>
      </c>
      <c r="F88" s="97">
        <f>F89</f>
        <v>313192</v>
      </c>
      <c r="G88" s="97">
        <f>G89</f>
        <v>15703</v>
      </c>
      <c r="H88" s="97"/>
      <c r="I88" s="102">
        <f>I89</f>
        <v>0</v>
      </c>
      <c r="J88" s="103">
        <v>0</v>
      </c>
      <c r="K88" s="103">
        <v>0</v>
      </c>
      <c r="L88" s="103">
        <v>0</v>
      </c>
      <c r="M88" s="103">
        <f>M89</f>
        <v>0</v>
      </c>
      <c r="N88" s="103">
        <f>N89</f>
        <v>0</v>
      </c>
      <c r="O88" s="104">
        <f>O89</f>
        <v>0</v>
      </c>
      <c r="P88" s="183">
        <f aca="true" t="shared" si="17" ref="P88:P111">D88+I88</f>
        <v>417392</v>
      </c>
    </row>
    <row r="89" spans="1:16" ht="32.25" customHeight="1">
      <c r="A89" s="94" t="s">
        <v>28</v>
      </c>
      <c r="B89" s="235" t="s">
        <v>29</v>
      </c>
      <c r="C89" s="101" t="s">
        <v>30</v>
      </c>
      <c r="D89" s="96">
        <f>412392+5000</f>
        <v>417392</v>
      </c>
      <c r="E89" s="96">
        <f>412392+5000</f>
        <v>417392</v>
      </c>
      <c r="F89" s="97">
        <v>313192</v>
      </c>
      <c r="G89" s="98">
        <v>15703</v>
      </c>
      <c r="H89" s="97"/>
      <c r="I89" s="96">
        <v>0</v>
      </c>
      <c r="J89" s="97">
        <v>0</v>
      </c>
      <c r="K89" s="103">
        <v>0</v>
      </c>
      <c r="L89" s="103">
        <v>0</v>
      </c>
      <c r="M89" s="103">
        <v>0</v>
      </c>
      <c r="N89" s="103">
        <v>0</v>
      </c>
      <c r="O89" s="104">
        <v>0</v>
      </c>
      <c r="P89" s="183">
        <f t="shared" si="17"/>
        <v>417392</v>
      </c>
    </row>
    <row r="90" spans="1:16" ht="31.5" customHeight="1">
      <c r="A90" s="99" t="s">
        <v>94</v>
      </c>
      <c r="B90" s="236"/>
      <c r="C90" s="100" t="s">
        <v>95</v>
      </c>
      <c r="D90" s="96">
        <f>D91+D93+D96+D99+D101+D105+D107+D103</f>
        <v>123232354</v>
      </c>
      <c r="E90" s="96">
        <f>E91+E93+E96+E99+E101+E105+E107+E103</f>
        <v>123232354</v>
      </c>
      <c r="F90" s="96">
        <f aca="true" t="shared" si="18" ref="F90:O90">F91+F93+F96+F99+F101+F103+F105+F107</f>
        <v>68349901</v>
      </c>
      <c r="G90" s="96">
        <f t="shared" si="18"/>
        <v>23718737</v>
      </c>
      <c r="H90" s="96"/>
      <c r="I90" s="96">
        <f t="shared" si="18"/>
        <v>10929606</v>
      </c>
      <c r="J90" s="96">
        <f t="shared" si="18"/>
        <v>9593073</v>
      </c>
      <c r="K90" s="96">
        <f t="shared" si="18"/>
        <v>180948</v>
      </c>
      <c r="L90" s="96">
        <f t="shared" si="18"/>
        <v>0</v>
      </c>
      <c r="M90" s="96">
        <f t="shared" si="18"/>
        <v>1348533</v>
      </c>
      <c r="N90" s="96">
        <f t="shared" si="18"/>
        <v>1336533</v>
      </c>
      <c r="O90" s="98">
        <f t="shared" si="18"/>
        <v>1336533</v>
      </c>
      <c r="P90" s="183">
        <f t="shared" si="17"/>
        <v>134161960</v>
      </c>
    </row>
    <row r="91" spans="1:16" ht="30.75" customHeight="1">
      <c r="A91" s="312" t="s">
        <v>99</v>
      </c>
      <c r="B91" s="205" t="s">
        <v>97</v>
      </c>
      <c r="C91" s="149" t="s">
        <v>100</v>
      </c>
      <c r="D91" s="206">
        <f>45076304+1120502</f>
        <v>46196806</v>
      </c>
      <c r="E91" s="206">
        <f>45076304+1120502</f>
        <v>46196806</v>
      </c>
      <c r="F91" s="207">
        <v>23586170</v>
      </c>
      <c r="G91" s="207">
        <v>10235272</v>
      </c>
      <c r="H91" s="207"/>
      <c r="I91" s="207">
        <f>8299636+391900</f>
        <v>8691536</v>
      </c>
      <c r="J91" s="207">
        <f>8299636</f>
        <v>8299636</v>
      </c>
      <c r="K91" s="207">
        <v>0</v>
      </c>
      <c r="L91" s="207">
        <v>0</v>
      </c>
      <c r="M91" s="207">
        <f>12000+391900</f>
        <v>403900</v>
      </c>
      <c r="N91" s="207">
        <v>391900</v>
      </c>
      <c r="O91" s="208">
        <v>391900</v>
      </c>
      <c r="P91" s="209">
        <f t="shared" si="17"/>
        <v>54888342</v>
      </c>
    </row>
    <row r="92" spans="1:16" ht="30.75" customHeight="1">
      <c r="A92" s="314"/>
      <c r="B92" s="151"/>
      <c r="C92" s="106" t="s">
        <v>105</v>
      </c>
      <c r="D92" s="152">
        <v>26349602</v>
      </c>
      <c r="E92" s="152">
        <v>26349602</v>
      </c>
      <c r="F92" s="152">
        <v>14494942</v>
      </c>
      <c r="G92" s="153">
        <v>4574188</v>
      </c>
      <c r="H92" s="154"/>
      <c r="I92" s="102">
        <v>0</v>
      </c>
      <c r="J92" s="103">
        <v>0</v>
      </c>
      <c r="K92" s="103">
        <v>0</v>
      </c>
      <c r="L92" s="103">
        <v>0</v>
      </c>
      <c r="M92" s="102">
        <v>0</v>
      </c>
      <c r="N92" s="102">
        <v>0</v>
      </c>
      <c r="O92" s="104">
        <v>0</v>
      </c>
      <c r="P92" s="183">
        <f>D92+I92</f>
        <v>26349602</v>
      </c>
    </row>
    <row r="93" spans="1:16" ht="31.5" customHeight="1">
      <c r="A93" s="313" t="s">
        <v>101</v>
      </c>
      <c r="B93" s="247" t="s">
        <v>102</v>
      </c>
      <c r="C93" s="155" t="s">
        <v>103</v>
      </c>
      <c r="D93" s="156">
        <f>67920586+493326+1637172</f>
        <v>70051084</v>
      </c>
      <c r="E93" s="156">
        <f>67920586+493326+1637172</f>
        <v>70051084</v>
      </c>
      <c r="F93" s="156">
        <v>40195630</v>
      </c>
      <c r="G93" s="157">
        <v>12547024</v>
      </c>
      <c r="H93" s="158"/>
      <c r="I93" s="156">
        <f>1279997+904633</f>
        <v>2184630</v>
      </c>
      <c r="J93" s="156">
        <v>1279997</v>
      </c>
      <c r="K93" s="158">
        <v>180948</v>
      </c>
      <c r="L93" s="158">
        <v>0</v>
      </c>
      <c r="M93" s="158">
        <v>904633</v>
      </c>
      <c r="N93" s="158">
        <v>904633</v>
      </c>
      <c r="O93" s="157">
        <v>904633</v>
      </c>
      <c r="P93" s="204">
        <f t="shared" si="17"/>
        <v>72235714</v>
      </c>
    </row>
    <row r="94" spans="1:16" ht="33" customHeight="1">
      <c r="A94" s="313"/>
      <c r="B94" s="238"/>
      <c r="C94" s="159" t="s">
        <v>104</v>
      </c>
      <c r="D94" s="96">
        <f>53688573+493326</f>
        <v>54181899</v>
      </c>
      <c r="E94" s="96">
        <f>53688573+493326</f>
        <v>54181899</v>
      </c>
      <c r="F94" s="103">
        <v>32453105</v>
      </c>
      <c r="G94" s="104">
        <v>11086852</v>
      </c>
      <c r="H94" s="103"/>
      <c r="I94" s="102">
        <v>0</v>
      </c>
      <c r="J94" s="103">
        <v>0</v>
      </c>
      <c r="K94" s="103">
        <v>0</v>
      </c>
      <c r="L94" s="103">
        <v>0</v>
      </c>
      <c r="M94" s="103">
        <v>0</v>
      </c>
      <c r="N94" s="103">
        <v>0</v>
      </c>
      <c r="O94" s="104">
        <v>0</v>
      </c>
      <c r="P94" s="183">
        <f t="shared" si="17"/>
        <v>54181899</v>
      </c>
    </row>
    <row r="95" spans="1:16" ht="32.25" customHeight="1">
      <c r="A95" s="314"/>
      <c r="B95" s="238"/>
      <c r="C95" s="106" t="s">
        <v>105</v>
      </c>
      <c r="D95" s="96">
        <v>6365861</v>
      </c>
      <c r="E95" s="96">
        <v>6365861</v>
      </c>
      <c r="F95" s="97">
        <v>4952759</v>
      </c>
      <c r="G95" s="98">
        <v>0</v>
      </c>
      <c r="H95" s="103"/>
      <c r="I95" s="102">
        <v>0</v>
      </c>
      <c r="J95" s="103">
        <v>0</v>
      </c>
      <c r="K95" s="103">
        <v>0</v>
      </c>
      <c r="L95" s="103">
        <v>0</v>
      </c>
      <c r="M95" s="102">
        <v>0</v>
      </c>
      <c r="N95" s="102">
        <v>0</v>
      </c>
      <c r="O95" s="104">
        <v>0</v>
      </c>
      <c r="P95" s="183">
        <f t="shared" si="17"/>
        <v>6365861</v>
      </c>
    </row>
    <row r="96" spans="1:16" ht="32.25" customHeight="1">
      <c r="A96" s="312" t="s">
        <v>106</v>
      </c>
      <c r="B96" s="247" t="s">
        <v>102</v>
      </c>
      <c r="C96" s="155" t="s">
        <v>107</v>
      </c>
      <c r="D96" s="156">
        <f>802419</f>
        <v>802419</v>
      </c>
      <c r="E96" s="156">
        <f>802419</f>
        <v>802419</v>
      </c>
      <c r="F96" s="158">
        <v>476364</v>
      </c>
      <c r="G96" s="157">
        <v>147488</v>
      </c>
      <c r="H96" s="158"/>
      <c r="I96" s="156">
        <v>0</v>
      </c>
      <c r="J96" s="158">
        <v>0</v>
      </c>
      <c r="K96" s="158">
        <v>0</v>
      </c>
      <c r="L96" s="158">
        <v>0</v>
      </c>
      <c r="M96" s="158">
        <v>0</v>
      </c>
      <c r="N96" s="158">
        <v>0</v>
      </c>
      <c r="O96" s="157">
        <v>0</v>
      </c>
      <c r="P96" s="183">
        <f t="shared" si="17"/>
        <v>802419</v>
      </c>
    </row>
    <row r="97" spans="1:16" ht="32.25" customHeight="1">
      <c r="A97" s="313"/>
      <c r="B97" s="238"/>
      <c r="C97" s="159" t="s">
        <v>104</v>
      </c>
      <c r="D97" s="96">
        <v>455470</v>
      </c>
      <c r="E97" s="96">
        <v>455470</v>
      </c>
      <c r="F97" s="97">
        <v>373332</v>
      </c>
      <c r="G97" s="98">
        <v>0</v>
      </c>
      <c r="H97" s="103"/>
      <c r="I97" s="102">
        <v>0</v>
      </c>
      <c r="J97" s="103">
        <v>0</v>
      </c>
      <c r="K97" s="103">
        <v>0</v>
      </c>
      <c r="L97" s="103">
        <v>0</v>
      </c>
      <c r="M97" s="103">
        <v>0</v>
      </c>
      <c r="N97" s="103">
        <v>0</v>
      </c>
      <c r="O97" s="104">
        <v>0</v>
      </c>
      <c r="P97" s="183">
        <f t="shared" si="17"/>
        <v>455470</v>
      </c>
    </row>
    <row r="98" spans="1:16" ht="28.5" customHeight="1">
      <c r="A98" s="314"/>
      <c r="B98" s="238"/>
      <c r="C98" s="106" t="s">
        <v>105</v>
      </c>
      <c r="D98" s="96">
        <v>68850</v>
      </c>
      <c r="E98" s="96">
        <v>68850</v>
      </c>
      <c r="F98" s="97">
        <v>56190</v>
      </c>
      <c r="G98" s="98">
        <v>0</v>
      </c>
      <c r="H98" s="103"/>
      <c r="I98" s="102">
        <v>0</v>
      </c>
      <c r="J98" s="103">
        <v>0</v>
      </c>
      <c r="K98" s="103">
        <v>0</v>
      </c>
      <c r="L98" s="103">
        <v>0</v>
      </c>
      <c r="M98" s="103">
        <v>0</v>
      </c>
      <c r="N98" s="103">
        <v>0</v>
      </c>
      <c r="O98" s="104">
        <v>0</v>
      </c>
      <c r="P98" s="183">
        <f t="shared" si="17"/>
        <v>68850</v>
      </c>
    </row>
    <row r="99" spans="1:16" ht="29.25" customHeight="1">
      <c r="A99" s="312" t="s">
        <v>108</v>
      </c>
      <c r="B99" s="235" t="s">
        <v>109</v>
      </c>
      <c r="C99" s="149" t="s">
        <v>110</v>
      </c>
      <c r="D99" s="97">
        <f>3710577+128193</f>
        <v>3838770</v>
      </c>
      <c r="E99" s="97">
        <f>3710577+128193</f>
        <v>3838770</v>
      </c>
      <c r="F99" s="97">
        <v>2460701</v>
      </c>
      <c r="G99" s="97">
        <v>669944</v>
      </c>
      <c r="H99" s="97"/>
      <c r="I99" s="97">
        <f>13440+40000</f>
        <v>53440</v>
      </c>
      <c r="J99" s="97">
        <v>13440</v>
      </c>
      <c r="K99" s="103">
        <v>0</v>
      </c>
      <c r="L99" s="103">
        <v>0</v>
      </c>
      <c r="M99" s="103">
        <v>40000</v>
      </c>
      <c r="N99" s="103">
        <v>40000</v>
      </c>
      <c r="O99" s="104">
        <v>40000</v>
      </c>
      <c r="P99" s="183">
        <f t="shared" si="17"/>
        <v>3892210</v>
      </c>
    </row>
    <row r="100" spans="1:16" ht="29.25" customHeight="1">
      <c r="A100" s="314"/>
      <c r="B100" s="235"/>
      <c r="C100" s="106" t="s">
        <v>105</v>
      </c>
      <c r="D100" s="96">
        <v>312492</v>
      </c>
      <c r="E100" s="96">
        <v>312492</v>
      </c>
      <c r="F100" s="97">
        <v>256140</v>
      </c>
      <c r="G100" s="98">
        <v>0</v>
      </c>
      <c r="H100" s="97"/>
      <c r="I100" s="102">
        <v>0</v>
      </c>
      <c r="J100" s="103">
        <v>0</v>
      </c>
      <c r="K100" s="103">
        <v>0</v>
      </c>
      <c r="L100" s="103">
        <v>0</v>
      </c>
      <c r="M100" s="103">
        <v>0</v>
      </c>
      <c r="N100" s="103">
        <v>0</v>
      </c>
      <c r="O100" s="104">
        <v>0</v>
      </c>
      <c r="P100" s="183">
        <f>D100+I100</f>
        <v>312492</v>
      </c>
    </row>
    <row r="101" spans="1:16" ht="28.5" customHeight="1">
      <c r="A101" s="312" t="s">
        <v>111</v>
      </c>
      <c r="B101" s="235" t="s">
        <v>112</v>
      </c>
      <c r="C101" s="101" t="s">
        <v>113</v>
      </c>
      <c r="D101" s="96">
        <v>439252</v>
      </c>
      <c r="E101" s="96">
        <v>439252</v>
      </c>
      <c r="F101" s="97">
        <v>320031</v>
      </c>
      <c r="G101" s="98">
        <v>32589</v>
      </c>
      <c r="H101" s="97"/>
      <c r="I101" s="102">
        <v>0</v>
      </c>
      <c r="J101" s="103">
        <v>0</v>
      </c>
      <c r="K101" s="103">
        <v>0</v>
      </c>
      <c r="L101" s="103">
        <v>0</v>
      </c>
      <c r="M101" s="103">
        <v>0</v>
      </c>
      <c r="N101" s="103">
        <v>0</v>
      </c>
      <c r="O101" s="104">
        <v>0</v>
      </c>
      <c r="P101" s="183">
        <f t="shared" si="17"/>
        <v>439252</v>
      </c>
    </row>
    <row r="102" spans="1:16" ht="28.5" customHeight="1">
      <c r="A102" s="318"/>
      <c r="B102" s="235"/>
      <c r="C102" s="106" t="s">
        <v>105</v>
      </c>
      <c r="D102" s="96">
        <v>32640</v>
      </c>
      <c r="E102" s="96">
        <v>32640</v>
      </c>
      <c r="F102" s="97">
        <v>26754</v>
      </c>
      <c r="G102" s="98">
        <v>0</v>
      </c>
      <c r="H102" s="97"/>
      <c r="I102" s="102"/>
      <c r="J102" s="103"/>
      <c r="K102" s="103"/>
      <c r="L102" s="103"/>
      <c r="M102" s="103"/>
      <c r="N102" s="103"/>
      <c r="O102" s="104"/>
      <c r="P102" s="183"/>
    </row>
    <row r="103" spans="1:16" ht="25.5" customHeight="1">
      <c r="A103" s="312" t="s">
        <v>114</v>
      </c>
      <c r="B103" s="235" t="s">
        <v>112</v>
      </c>
      <c r="C103" s="101" t="s">
        <v>115</v>
      </c>
      <c r="D103" s="96">
        <v>313688</v>
      </c>
      <c r="E103" s="96">
        <v>313688</v>
      </c>
      <c r="F103" s="97">
        <v>201594</v>
      </c>
      <c r="G103" s="98">
        <v>15384</v>
      </c>
      <c r="H103" s="97"/>
      <c r="I103" s="102">
        <v>0</v>
      </c>
      <c r="J103" s="103">
        <v>0</v>
      </c>
      <c r="K103" s="103">
        <v>0</v>
      </c>
      <c r="L103" s="103">
        <v>0</v>
      </c>
      <c r="M103" s="103">
        <v>0</v>
      </c>
      <c r="N103" s="103">
        <v>0</v>
      </c>
      <c r="O103" s="104">
        <v>0</v>
      </c>
      <c r="P103" s="183">
        <f t="shared" si="17"/>
        <v>313688</v>
      </c>
    </row>
    <row r="104" spans="1:16" ht="25.5" customHeight="1">
      <c r="A104" s="318"/>
      <c r="B104" s="235"/>
      <c r="C104" s="106" t="s">
        <v>105</v>
      </c>
      <c r="D104" s="96">
        <v>25868</v>
      </c>
      <c r="E104" s="96">
        <v>25868</v>
      </c>
      <c r="F104" s="97">
        <v>21203</v>
      </c>
      <c r="G104" s="98">
        <v>0</v>
      </c>
      <c r="H104" s="97"/>
      <c r="I104" s="102"/>
      <c r="J104" s="103"/>
      <c r="K104" s="103"/>
      <c r="L104" s="103"/>
      <c r="M104" s="103"/>
      <c r="N104" s="103"/>
      <c r="O104" s="104"/>
      <c r="P104" s="183"/>
    </row>
    <row r="105" spans="1:16" ht="30" customHeight="1">
      <c r="A105" s="312" t="s">
        <v>116</v>
      </c>
      <c r="B105" s="235" t="s">
        <v>112</v>
      </c>
      <c r="C105" s="101" t="s">
        <v>117</v>
      </c>
      <c r="D105" s="96">
        <v>1563185</v>
      </c>
      <c r="E105" s="96">
        <v>1563185</v>
      </c>
      <c r="F105" s="97">
        <v>1109411</v>
      </c>
      <c r="G105" s="98">
        <v>71036</v>
      </c>
      <c r="H105" s="97"/>
      <c r="I105" s="102">
        <v>0</v>
      </c>
      <c r="J105" s="103">
        <v>0</v>
      </c>
      <c r="K105" s="103">
        <v>0</v>
      </c>
      <c r="L105" s="103">
        <v>0</v>
      </c>
      <c r="M105" s="103">
        <v>0</v>
      </c>
      <c r="N105" s="103">
        <v>0</v>
      </c>
      <c r="O105" s="104">
        <v>0</v>
      </c>
      <c r="P105" s="183">
        <f t="shared" si="17"/>
        <v>1563185</v>
      </c>
    </row>
    <row r="106" spans="1:16" ht="30" customHeight="1">
      <c r="A106" s="318"/>
      <c r="B106" s="235"/>
      <c r="C106" s="106" t="s">
        <v>105</v>
      </c>
      <c r="D106" s="96">
        <v>105287</v>
      </c>
      <c r="E106" s="96">
        <v>105287</v>
      </c>
      <c r="F106" s="97">
        <v>86300</v>
      </c>
      <c r="G106" s="98">
        <v>0</v>
      </c>
      <c r="H106" s="97"/>
      <c r="I106" s="102"/>
      <c r="J106" s="103"/>
      <c r="K106" s="103"/>
      <c r="L106" s="103"/>
      <c r="M106" s="103"/>
      <c r="N106" s="103"/>
      <c r="O106" s="104"/>
      <c r="P106" s="183"/>
    </row>
    <row r="107" spans="1:16" ht="35.25" customHeight="1">
      <c r="A107" s="260" t="s">
        <v>118</v>
      </c>
      <c r="B107" s="235" t="s">
        <v>112</v>
      </c>
      <c r="C107" s="101" t="s">
        <v>119</v>
      </c>
      <c r="D107" s="102">
        <v>27150</v>
      </c>
      <c r="E107" s="102">
        <v>27150</v>
      </c>
      <c r="F107" s="103">
        <v>0</v>
      </c>
      <c r="G107" s="104">
        <v>0</v>
      </c>
      <c r="H107" s="103"/>
      <c r="I107" s="102">
        <v>0</v>
      </c>
      <c r="J107" s="103">
        <v>0</v>
      </c>
      <c r="K107" s="103">
        <v>0</v>
      </c>
      <c r="L107" s="103">
        <v>0</v>
      </c>
      <c r="M107" s="103">
        <v>0</v>
      </c>
      <c r="N107" s="103">
        <v>0</v>
      </c>
      <c r="O107" s="104">
        <v>0</v>
      </c>
      <c r="P107" s="183">
        <f t="shared" si="17"/>
        <v>27150</v>
      </c>
    </row>
    <row r="108" spans="1:16" ht="32.25" customHeight="1">
      <c r="A108" s="118" t="s">
        <v>31</v>
      </c>
      <c r="B108" s="250"/>
      <c r="C108" s="119" t="s">
        <v>32</v>
      </c>
      <c r="D108" s="102">
        <f>D109</f>
        <v>391433</v>
      </c>
      <c r="E108" s="102">
        <f>E109</f>
        <v>391433</v>
      </c>
      <c r="F108" s="102">
        <f>F109</f>
        <v>0</v>
      </c>
      <c r="G108" s="102">
        <f>G109</f>
        <v>0</v>
      </c>
      <c r="H108" s="102"/>
      <c r="I108" s="102">
        <f aca="true" t="shared" si="19" ref="I108:O108">I109</f>
        <v>0</v>
      </c>
      <c r="J108" s="102">
        <f t="shared" si="19"/>
        <v>0</v>
      </c>
      <c r="K108" s="102">
        <f t="shared" si="19"/>
        <v>0</v>
      </c>
      <c r="L108" s="102">
        <f t="shared" si="19"/>
        <v>0</v>
      </c>
      <c r="M108" s="102">
        <f t="shared" si="19"/>
        <v>0</v>
      </c>
      <c r="N108" s="102">
        <f t="shared" si="19"/>
        <v>0</v>
      </c>
      <c r="O108" s="117">
        <f t="shared" si="19"/>
        <v>0</v>
      </c>
      <c r="P108" s="183">
        <f t="shared" si="17"/>
        <v>391433</v>
      </c>
    </row>
    <row r="109" spans="1:16" ht="39.75" customHeight="1">
      <c r="A109" s="256" t="s">
        <v>120</v>
      </c>
      <c r="B109" s="235" t="s">
        <v>34</v>
      </c>
      <c r="C109" s="101" t="s">
        <v>132</v>
      </c>
      <c r="D109" s="102">
        <f>D110</f>
        <v>391433</v>
      </c>
      <c r="E109" s="102">
        <f>E110</f>
        <v>391433</v>
      </c>
      <c r="F109" s="103">
        <v>0</v>
      </c>
      <c r="G109" s="104">
        <v>0</v>
      </c>
      <c r="H109" s="103"/>
      <c r="I109" s="102">
        <v>0</v>
      </c>
      <c r="J109" s="103">
        <v>0</v>
      </c>
      <c r="K109" s="103">
        <v>0</v>
      </c>
      <c r="L109" s="103">
        <v>0</v>
      </c>
      <c r="M109" s="103">
        <v>0</v>
      </c>
      <c r="N109" s="103">
        <v>0</v>
      </c>
      <c r="O109" s="104">
        <v>0</v>
      </c>
      <c r="P109" s="183">
        <f t="shared" si="17"/>
        <v>391433</v>
      </c>
    </row>
    <row r="110" spans="1:16" ht="31.5" customHeight="1">
      <c r="A110" s="256"/>
      <c r="B110" s="247"/>
      <c r="C110" s="106" t="s">
        <v>147</v>
      </c>
      <c r="D110" s="102">
        <v>391433</v>
      </c>
      <c r="E110" s="102">
        <v>391433</v>
      </c>
      <c r="F110" s="103">
        <v>0</v>
      </c>
      <c r="G110" s="104">
        <v>0</v>
      </c>
      <c r="H110" s="103"/>
      <c r="I110" s="102">
        <v>0</v>
      </c>
      <c r="J110" s="103">
        <v>0</v>
      </c>
      <c r="K110" s="103">
        <v>0</v>
      </c>
      <c r="L110" s="103">
        <v>0</v>
      </c>
      <c r="M110" s="103">
        <v>0</v>
      </c>
      <c r="N110" s="103">
        <v>0</v>
      </c>
      <c r="O110" s="104">
        <v>0</v>
      </c>
      <c r="P110" s="183">
        <f t="shared" si="17"/>
        <v>391433</v>
      </c>
    </row>
    <row r="111" spans="1:16" ht="31.5" customHeight="1">
      <c r="A111" s="259" t="s">
        <v>173</v>
      </c>
      <c r="B111" s="247" t="s">
        <v>174</v>
      </c>
      <c r="C111" s="106" t="s">
        <v>176</v>
      </c>
      <c r="D111" s="102">
        <v>220000</v>
      </c>
      <c r="E111" s="102">
        <v>220000</v>
      </c>
      <c r="F111" s="102">
        <v>0</v>
      </c>
      <c r="G111" s="103">
        <v>0</v>
      </c>
      <c r="H111" s="102"/>
      <c r="I111" s="102">
        <v>0</v>
      </c>
      <c r="J111" s="102">
        <v>0</v>
      </c>
      <c r="K111" s="102">
        <v>0</v>
      </c>
      <c r="L111" s="102">
        <v>0</v>
      </c>
      <c r="M111" s="102">
        <v>0</v>
      </c>
      <c r="N111" s="102">
        <v>0</v>
      </c>
      <c r="O111" s="117">
        <v>0</v>
      </c>
      <c r="P111" s="183">
        <f t="shared" si="17"/>
        <v>220000</v>
      </c>
    </row>
    <row r="112" spans="1:16" ht="31.5" customHeight="1">
      <c r="A112" s="259"/>
      <c r="B112" s="238"/>
      <c r="C112" s="107" t="s">
        <v>152</v>
      </c>
      <c r="D112" s="102">
        <f>D114+D116</f>
        <v>858161</v>
      </c>
      <c r="E112" s="102">
        <f aca="true" t="shared" si="20" ref="E112:O112">E114+E116</f>
        <v>858161</v>
      </c>
      <c r="F112" s="102">
        <f t="shared" si="20"/>
        <v>613121</v>
      </c>
      <c r="G112" s="102">
        <f t="shared" si="20"/>
        <v>27877</v>
      </c>
      <c r="H112" s="102">
        <f t="shared" si="20"/>
        <v>0</v>
      </c>
      <c r="I112" s="102">
        <f t="shared" si="20"/>
        <v>17000</v>
      </c>
      <c r="J112" s="102">
        <f t="shared" si="20"/>
        <v>0</v>
      </c>
      <c r="K112" s="102">
        <f t="shared" si="20"/>
        <v>0</v>
      </c>
      <c r="L112" s="102">
        <f t="shared" si="20"/>
        <v>0</v>
      </c>
      <c r="M112" s="102">
        <f t="shared" si="20"/>
        <v>17000</v>
      </c>
      <c r="N112" s="102">
        <f t="shared" si="20"/>
        <v>17000</v>
      </c>
      <c r="O112" s="102">
        <f t="shared" si="20"/>
        <v>17000</v>
      </c>
      <c r="P112" s="183">
        <f>P115+P117</f>
        <v>875161</v>
      </c>
    </row>
    <row r="113" spans="1:16" ht="17.25" customHeight="1">
      <c r="A113" s="259"/>
      <c r="B113" s="238"/>
      <c r="C113" s="108" t="s">
        <v>41</v>
      </c>
      <c r="D113" s="102"/>
      <c r="E113" s="102"/>
      <c r="F113" s="102"/>
      <c r="G113" s="117"/>
      <c r="H113" s="103"/>
      <c r="I113" s="102"/>
      <c r="J113" s="102"/>
      <c r="K113" s="102"/>
      <c r="L113" s="102"/>
      <c r="M113" s="102"/>
      <c r="N113" s="102"/>
      <c r="O113" s="117"/>
      <c r="P113" s="183"/>
    </row>
    <row r="114" spans="1:16" ht="27.75" customHeight="1">
      <c r="A114" s="99" t="s">
        <v>26</v>
      </c>
      <c r="B114" s="236"/>
      <c r="C114" s="110" t="s">
        <v>27</v>
      </c>
      <c r="D114" s="102">
        <f>D115</f>
        <v>814561</v>
      </c>
      <c r="E114" s="102">
        <f>E115</f>
        <v>814561</v>
      </c>
      <c r="F114" s="102">
        <f>F115</f>
        <v>613121</v>
      </c>
      <c r="G114" s="102">
        <f>G115</f>
        <v>27877</v>
      </c>
      <c r="H114" s="102"/>
      <c r="I114" s="102">
        <f>I115</f>
        <v>17000</v>
      </c>
      <c r="J114" s="102">
        <f aca="true" t="shared" si="21" ref="J114:P114">J115</f>
        <v>0</v>
      </c>
      <c r="K114" s="102">
        <f t="shared" si="21"/>
        <v>0</v>
      </c>
      <c r="L114" s="102">
        <f t="shared" si="21"/>
        <v>0</v>
      </c>
      <c r="M114" s="102">
        <f t="shared" si="21"/>
        <v>17000</v>
      </c>
      <c r="N114" s="102">
        <f t="shared" si="21"/>
        <v>17000</v>
      </c>
      <c r="O114" s="102">
        <f t="shared" si="21"/>
        <v>17000</v>
      </c>
      <c r="P114" s="102">
        <f t="shared" si="21"/>
        <v>831561</v>
      </c>
    </row>
    <row r="115" spans="1:16" ht="30" customHeight="1">
      <c r="A115" s="260" t="s">
        <v>28</v>
      </c>
      <c r="B115" s="235" t="s">
        <v>29</v>
      </c>
      <c r="C115" s="95" t="s">
        <v>30</v>
      </c>
      <c r="D115" s="102">
        <f>812561+2000</f>
        <v>814561</v>
      </c>
      <c r="E115" s="102">
        <f>812561+2000</f>
        <v>814561</v>
      </c>
      <c r="F115" s="102">
        <v>613121</v>
      </c>
      <c r="G115" s="102">
        <v>27877</v>
      </c>
      <c r="H115" s="102"/>
      <c r="I115" s="102">
        <f>J115+M115</f>
        <v>17000</v>
      </c>
      <c r="J115" s="103">
        <v>0</v>
      </c>
      <c r="K115" s="103">
        <v>0</v>
      </c>
      <c r="L115" s="103">
        <v>0</v>
      </c>
      <c r="M115" s="103">
        <v>17000</v>
      </c>
      <c r="N115" s="103">
        <v>17000</v>
      </c>
      <c r="O115" s="104">
        <v>17000</v>
      </c>
      <c r="P115" s="183">
        <f>D115+I115</f>
        <v>831561</v>
      </c>
    </row>
    <row r="116" spans="1:16" ht="30" customHeight="1">
      <c r="A116" s="118" t="s">
        <v>31</v>
      </c>
      <c r="B116" s="250"/>
      <c r="C116" s="119" t="s">
        <v>32</v>
      </c>
      <c r="D116" s="121">
        <f>D117</f>
        <v>43600</v>
      </c>
      <c r="E116" s="121">
        <f aca="true" t="shared" si="22" ref="E116:P116">E117</f>
        <v>43600</v>
      </c>
      <c r="F116" s="121">
        <f t="shared" si="22"/>
        <v>0</v>
      </c>
      <c r="G116" s="121">
        <f t="shared" si="22"/>
        <v>0</v>
      </c>
      <c r="H116" s="121">
        <f t="shared" si="22"/>
        <v>0</v>
      </c>
      <c r="I116" s="121">
        <f t="shared" si="22"/>
        <v>0</v>
      </c>
      <c r="J116" s="121">
        <f t="shared" si="22"/>
        <v>0</v>
      </c>
      <c r="K116" s="121">
        <f t="shared" si="22"/>
        <v>0</v>
      </c>
      <c r="L116" s="121">
        <f t="shared" si="22"/>
        <v>0</v>
      </c>
      <c r="M116" s="121">
        <f t="shared" si="22"/>
        <v>0</v>
      </c>
      <c r="N116" s="121">
        <f t="shared" si="22"/>
        <v>0</v>
      </c>
      <c r="O116" s="181">
        <f t="shared" si="22"/>
        <v>0</v>
      </c>
      <c r="P116" s="182">
        <f t="shared" si="22"/>
        <v>43600</v>
      </c>
    </row>
    <row r="117" spans="1:16" ht="30" customHeight="1">
      <c r="A117" s="124" t="s">
        <v>171</v>
      </c>
      <c r="B117" s="243" t="s">
        <v>34</v>
      </c>
      <c r="C117" s="95" t="s">
        <v>172</v>
      </c>
      <c r="D117" s="121">
        <v>43600</v>
      </c>
      <c r="E117" s="121">
        <v>43600</v>
      </c>
      <c r="F117" s="103">
        <v>0</v>
      </c>
      <c r="G117" s="104">
        <v>0</v>
      </c>
      <c r="H117" s="103"/>
      <c r="I117" s="102">
        <v>0</v>
      </c>
      <c r="J117" s="103">
        <v>0</v>
      </c>
      <c r="K117" s="103">
        <v>0</v>
      </c>
      <c r="L117" s="103">
        <v>0</v>
      </c>
      <c r="M117" s="103">
        <v>0</v>
      </c>
      <c r="N117" s="103">
        <v>0</v>
      </c>
      <c r="O117" s="104">
        <v>0</v>
      </c>
      <c r="P117" s="183">
        <f>D117+I117</f>
        <v>43600</v>
      </c>
    </row>
    <row r="118" spans="1:16" ht="30" customHeight="1">
      <c r="A118" s="261"/>
      <c r="B118" s="251"/>
      <c r="C118" s="160" t="s">
        <v>153</v>
      </c>
      <c r="D118" s="121">
        <f>D121</f>
        <v>1073067</v>
      </c>
      <c r="E118" s="121">
        <f>E121</f>
        <v>1073067</v>
      </c>
      <c r="F118" s="122">
        <f>F121</f>
        <v>703461</v>
      </c>
      <c r="G118" s="123">
        <f>G121</f>
        <v>34642</v>
      </c>
      <c r="H118" s="122"/>
      <c r="I118" s="121">
        <f>I121</f>
        <v>0</v>
      </c>
      <c r="J118" s="122">
        <v>0</v>
      </c>
      <c r="K118" s="122">
        <v>0</v>
      </c>
      <c r="L118" s="122">
        <v>0</v>
      </c>
      <c r="M118" s="122">
        <v>0</v>
      </c>
      <c r="N118" s="122">
        <v>0</v>
      </c>
      <c r="O118" s="123">
        <v>0</v>
      </c>
      <c r="P118" s="182">
        <f>D118+I118</f>
        <v>1073067</v>
      </c>
    </row>
    <row r="119" spans="1:16" ht="18.75" customHeight="1">
      <c r="A119" s="261"/>
      <c r="B119" s="251"/>
      <c r="C119" s="95" t="s">
        <v>41</v>
      </c>
      <c r="D119" s="102"/>
      <c r="E119" s="121"/>
      <c r="F119" s="122"/>
      <c r="G119" s="123"/>
      <c r="H119" s="122"/>
      <c r="I119" s="121"/>
      <c r="J119" s="122"/>
      <c r="K119" s="122"/>
      <c r="L119" s="122"/>
      <c r="M119" s="122"/>
      <c r="N119" s="122"/>
      <c r="O119" s="123"/>
      <c r="P119" s="182"/>
    </row>
    <row r="120" spans="1:16" ht="30" customHeight="1">
      <c r="A120" s="99" t="s">
        <v>26</v>
      </c>
      <c r="B120" s="236"/>
      <c r="C120" s="110" t="s">
        <v>27</v>
      </c>
      <c r="D120" s="121">
        <f>D121</f>
        <v>1073067</v>
      </c>
      <c r="E120" s="121">
        <f>E121</f>
        <v>1073067</v>
      </c>
      <c r="F120" s="121">
        <f>F121</f>
        <v>703461</v>
      </c>
      <c r="G120" s="121">
        <f>G121</f>
        <v>34642</v>
      </c>
      <c r="H120" s="121"/>
      <c r="I120" s="121">
        <f aca="true" t="shared" si="23" ref="I120:O120">I121</f>
        <v>0</v>
      </c>
      <c r="J120" s="121">
        <f t="shared" si="23"/>
        <v>0</v>
      </c>
      <c r="K120" s="121">
        <f t="shared" si="23"/>
        <v>0</v>
      </c>
      <c r="L120" s="121">
        <f t="shared" si="23"/>
        <v>0</v>
      </c>
      <c r="M120" s="121">
        <f t="shared" si="23"/>
        <v>0</v>
      </c>
      <c r="N120" s="121">
        <f t="shared" si="23"/>
        <v>0</v>
      </c>
      <c r="O120" s="181">
        <f t="shared" si="23"/>
        <v>0</v>
      </c>
      <c r="P120" s="182">
        <f>E120+I120</f>
        <v>1073067</v>
      </c>
    </row>
    <row r="121" spans="1:16" ht="30.75" customHeight="1" thickBot="1">
      <c r="A121" s="267" t="s">
        <v>28</v>
      </c>
      <c r="B121" s="244" t="s">
        <v>29</v>
      </c>
      <c r="C121" s="210" t="s">
        <v>30</v>
      </c>
      <c r="D121" s="211">
        <f>988067+85000</f>
        <v>1073067</v>
      </c>
      <c r="E121" s="211">
        <f>988067+85000</f>
        <v>1073067</v>
      </c>
      <c r="F121" s="212">
        <v>703461</v>
      </c>
      <c r="G121" s="143">
        <v>34642</v>
      </c>
      <c r="H121" s="142"/>
      <c r="I121" s="141">
        <v>0</v>
      </c>
      <c r="J121" s="142">
        <v>0</v>
      </c>
      <c r="K121" s="142">
        <v>0</v>
      </c>
      <c r="L121" s="142">
        <v>0</v>
      </c>
      <c r="M121" s="142">
        <v>0</v>
      </c>
      <c r="N121" s="142">
        <v>0</v>
      </c>
      <c r="O121" s="143">
        <v>0</v>
      </c>
      <c r="P121" s="203">
        <f>E121+I121</f>
        <v>1073067</v>
      </c>
    </row>
    <row r="122" spans="1:16" ht="32.25" customHeight="1" thickBot="1">
      <c r="A122" s="268"/>
      <c r="B122" s="252"/>
      <c r="C122" s="91" t="s">
        <v>121</v>
      </c>
      <c r="D122" s="37">
        <f>D118+D112+D86+D33+D26+D14</f>
        <v>363837148</v>
      </c>
      <c r="E122" s="37">
        <f>E118+E112+E86+E33+E26+E14</f>
        <v>363837148</v>
      </c>
      <c r="F122" s="37">
        <f>F118+F112+F86+F33+F26+F14</f>
        <v>82919585</v>
      </c>
      <c r="G122" s="37">
        <f>G118+G112+G86+G33+G26+G14</f>
        <v>25322846</v>
      </c>
      <c r="H122" s="37">
        <v>0</v>
      </c>
      <c r="I122" s="37">
        <f aca="true" t="shared" si="24" ref="I122:O122">I14+I26+I33+I86+I112+I118</f>
        <v>11255654</v>
      </c>
      <c r="J122" s="37">
        <f t="shared" si="24"/>
        <v>9665941</v>
      </c>
      <c r="K122" s="37">
        <f t="shared" si="24"/>
        <v>214659</v>
      </c>
      <c r="L122" s="37">
        <f t="shared" si="24"/>
        <v>0</v>
      </c>
      <c r="M122" s="37">
        <f t="shared" si="24"/>
        <v>1601713</v>
      </c>
      <c r="N122" s="37">
        <f t="shared" si="24"/>
        <v>1589713</v>
      </c>
      <c r="O122" s="75">
        <f t="shared" si="24"/>
        <v>1589713</v>
      </c>
      <c r="P122" s="76">
        <f>P14+P33+P86+P112+P118+P26</f>
        <v>375092802</v>
      </c>
    </row>
    <row r="123" spans="1:16" ht="18" customHeight="1">
      <c r="A123" s="39"/>
      <c r="B123" s="40"/>
      <c r="C123" s="53"/>
      <c r="D123" s="41"/>
      <c r="E123" s="41"/>
      <c r="F123" s="41"/>
      <c r="G123" s="41"/>
      <c r="H123" s="41"/>
      <c r="I123" s="41"/>
      <c r="J123" s="41"/>
      <c r="K123" s="42"/>
      <c r="L123" s="41"/>
      <c r="M123" s="43"/>
      <c r="N123" s="43"/>
      <c r="O123" s="41"/>
      <c r="P123" s="43"/>
    </row>
    <row r="124" spans="1:16" ht="15.75" customHeight="1">
      <c r="A124" s="39"/>
      <c r="B124" s="40"/>
      <c r="C124" s="53"/>
      <c r="D124" s="44"/>
      <c r="E124" s="44"/>
      <c r="F124" s="44"/>
      <c r="G124" s="44"/>
      <c r="H124" s="44"/>
      <c r="I124" s="44"/>
      <c r="J124" s="44"/>
      <c r="K124" s="39"/>
      <c r="L124" s="44"/>
      <c r="M124" s="45"/>
      <c r="N124" s="45"/>
      <c r="O124" s="44"/>
      <c r="P124" s="45"/>
    </row>
    <row r="125" spans="1:16" ht="16.5" customHeight="1">
      <c r="A125" s="39"/>
      <c r="B125" s="40"/>
      <c r="C125" s="53"/>
      <c r="D125" s="39"/>
      <c r="E125" s="39"/>
      <c r="F125" s="45"/>
      <c r="G125" s="45"/>
      <c r="H125" s="45"/>
      <c r="I125" s="46"/>
      <c r="J125" s="46"/>
      <c r="K125" s="44"/>
      <c r="L125" s="44"/>
      <c r="M125" s="39"/>
      <c r="N125" s="39"/>
      <c r="O125" s="39"/>
      <c r="P125" s="39"/>
    </row>
    <row r="126" spans="1:16" ht="26.25" customHeight="1">
      <c r="A126" s="39"/>
      <c r="B126" s="40"/>
      <c r="C126" s="85" t="s">
        <v>157</v>
      </c>
      <c r="D126" s="86"/>
      <c r="E126" s="86"/>
      <c r="F126" s="86"/>
      <c r="G126" s="86"/>
      <c r="H126" s="86"/>
      <c r="I126" s="87"/>
      <c r="J126" s="87" t="s">
        <v>122</v>
      </c>
      <c r="K126" s="44"/>
      <c r="L126" s="44"/>
      <c r="M126" s="39"/>
      <c r="N126" s="39"/>
      <c r="O126" s="39"/>
      <c r="P126" s="39"/>
    </row>
    <row r="127" spans="1:16" ht="27.75" customHeight="1">
      <c r="A127" s="39"/>
      <c r="B127" s="40"/>
      <c r="C127" s="53"/>
      <c r="D127" s="39"/>
      <c r="E127" s="39"/>
      <c r="F127" s="45"/>
      <c r="G127" s="45"/>
      <c r="H127" s="45"/>
      <c r="I127" s="46"/>
      <c r="J127" s="46"/>
      <c r="K127" s="44"/>
      <c r="L127" s="44"/>
      <c r="M127" s="39"/>
      <c r="N127" s="39"/>
      <c r="O127" s="39"/>
      <c r="P127" s="39"/>
    </row>
    <row r="128" ht="20.25" customHeight="1">
      <c r="B128" s="47"/>
    </row>
    <row r="129" spans="2:16" ht="28.5" customHeight="1">
      <c r="B129" s="47"/>
      <c r="D129" s="48"/>
      <c r="E129" s="48"/>
      <c r="F129" s="48"/>
      <c r="G129" s="48"/>
      <c r="H129" s="48"/>
      <c r="I129" s="48"/>
      <c r="J129" s="48"/>
      <c r="K129" s="48"/>
      <c r="L129" s="48"/>
      <c r="M129" s="48"/>
      <c r="N129" s="48"/>
      <c r="O129" s="48"/>
      <c r="P129" s="48"/>
    </row>
    <row r="130" spans="2:16" ht="26.25" customHeight="1">
      <c r="B130" s="47"/>
      <c r="D130" s="48"/>
      <c r="E130" s="48"/>
      <c r="F130" s="48"/>
      <c r="G130" s="48"/>
      <c r="H130" s="48"/>
      <c r="I130" s="48"/>
      <c r="J130" s="48"/>
      <c r="K130" s="48"/>
      <c r="L130" s="48"/>
      <c r="M130" s="48"/>
      <c r="N130" s="48"/>
      <c r="O130" s="48"/>
      <c r="P130" s="48"/>
    </row>
    <row r="131" spans="2:5" ht="26.25" customHeight="1">
      <c r="B131" s="47"/>
      <c r="C131" s="50">
        <v>250328</v>
      </c>
      <c r="D131" s="77">
        <f>D39+D44+D46+D48+D68</f>
        <v>81555600</v>
      </c>
      <c r="E131" s="48"/>
    </row>
    <row r="132" spans="2:5" ht="28.5" customHeight="1">
      <c r="B132" s="47"/>
      <c r="C132" s="50">
        <v>250330</v>
      </c>
      <c r="D132" s="77">
        <f>D41+D70+D50</f>
        <v>8640</v>
      </c>
      <c r="E132" s="77">
        <f>E41+E70+E50</f>
        <v>8640</v>
      </c>
    </row>
    <row r="133" spans="2:5" ht="29.25" customHeight="1">
      <c r="B133" s="47"/>
      <c r="C133" s="50">
        <v>250326</v>
      </c>
      <c r="D133" s="77">
        <f>D52+D54+D56+D58+D60+D62+D64+D66+D81+D74</f>
        <v>117323500</v>
      </c>
      <c r="E133" s="48"/>
    </row>
    <row r="134" spans="2:5" ht="35.25" customHeight="1">
      <c r="B134" s="47"/>
      <c r="C134" s="54">
        <v>250376</v>
      </c>
      <c r="D134" s="78">
        <f>D84</f>
        <v>1160633</v>
      </c>
      <c r="E134" s="49"/>
    </row>
    <row r="135" spans="2:5" ht="25.5" customHeight="1">
      <c r="B135" s="47"/>
      <c r="C135" s="55"/>
      <c r="D135" s="48"/>
      <c r="E135" s="48"/>
    </row>
    <row r="136" spans="2:7" ht="33" customHeight="1">
      <c r="B136" s="47"/>
      <c r="C136" s="55" t="s">
        <v>123</v>
      </c>
      <c r="D136" s="48">
        <f>D94+D97</f>
        <v>54637369</v>
      </c>
      <c r="E136" s="77">
        <f>E94+E97</f>
        <v>54637369</v>
      </c>
      <c r="F136" s="77">
        <f>F94+F97</f>
        <v>32826437</v>
      </c>
      <c r="G136" s="77">
        <f>G94+G97</f>
        <v>11086852</v>
      </c>
    </row>
    <row r="137" spans="2:7" ht="33" customHeight="1">
      <c r="B137" s="47"/>
      <c r="C137" s="54">
        <v>10116</v>
      </c>
      <c r="D137" s="77">
        <f>D121+D115+D89+D36+D29+D17</f>
        <v>16626405</v>
      </c>
      <c r="E137" s="77">
        <f>E17+E29+E36+E89+E115+E121</f>
        <v>16626405</v>
      </c>
      <c r="F137" s="77">
        <f>F17+F29+F36+F89+F115+F121</f>
        <v>10464428</v>
      </c>
      <c r="G137" s="77">
        <f>G17+G29+G36+G89+G115+G121</f>
        <v>1294741</v>
      </c>
    </row>
    <row r="138" ht="37.5" customHeight="1">
      <c r="B138" s="47"/>
    </row>
    <row r="139" spans="2:5" ht="37.5" customHeight="1">
      <c r="B139" s="47"/>
      <c r="C139" s="55"/>
      <c r="D139" s="48"/>
      <c r="E139" s="48"/>
    </row>
    <row r="140" ht="33.75" customHeight="1">
      <c r="B140" s="47"/>
    </row>
    <row r="141" spans="2:7" ht="33.75" customHeight="1">
      <c r="B141" s="47"/>
      <c r="D141" s="77">
        <f>D92+D95+D98+D100+D102+D104+D106</f>
        <v>33260600</v>
      </c>
      <c r="E141" s="77">
        <f>E92+E95+E98+E100+E102+E104+E106</f>
        <v>33260600</v>
      </c>
      <c r="F141" s="77">
        <f>F92+F95+F98+F100+F102+F104+F106</f>
        <v>19894288</v>
      </c>
      <c r="G141" s="77">
        <f>G92+G95+G98+G100+G102+G104+G106</f>
        <v>4574188</v>
      </c>
    </row>
    <row r="142" ht="29.25" customHeight="1">
      <c r="B142" s="47"/>
    </row>
    <row r="143" ht="32.25" customHeight="1">
      <c r="B143" s="47"/>
    </row>
    <row r="144" ht="37.5" customHeight="1">
      <c r="B144" s="47"/>
    </row>
    <row r="145" ht="37.5" customHeight="1">
      <c r="B145" s="47"/>
    </row>
    <row r="146" ht="45.75" customHeight="1">
      <c r="B146" s="47"/>
    </row>
    <row r="147" ht="28.5" customHeight="1">
      <c r="B147" s="47"/>
    </row>
    <row r="148" ht="45.75" customHeight="1">
      <c r="B148" s="47"/>
    </row>
    <row r="149" ht="25.5" customHeight="1">
      <c r="B149" s="47"/>
    </row>
    <row r="150" ht="25.5" customHeight="1">
      <c r="B150" s="47"/>
    </row>
    <row r="151" ht="25.5" customHeight="1">
      <c r="B151" s="47"/>
    </row>
    <row r="152" ht="25.5" customHeight="1">
      <c r="B152" s="47"/>
    </row>
    <row r="153" ht="25.5" customHeight="1">
      <c r="B153" s="47"/>
    </row>
    <row r="154" ht="33" customHeight="1">
      <c r="B154" s="47"/>
    </row>
    <row r="155" ht="25.5" customHeight="1">
      <c r="B155" s="47"/>
    </row>
    <row r="156" ht="25.5" customHeight="1">
      <c r="B156" s="47"/>
    </row>
    <row r="157" ht="34.5" customHeight="1">
      <c r="B157" s="47"/>
    </row>
    <row r="158" ht="23.25" customHeight="1">
      <c r="B158" s="47"/>
    </row>
    <row r="159" ht="26.25" customHeight="1">
      <c r="B159" s="47"/>
    </row>
    <row r="160" ht="45" customHeight="1">
      <c r="B160" s="47"/>
    </row>
    <row r="161" ht="31.5" customHeight="1">
      <c r="B161" s="47"/>
    </row>
    <row r="162" ht="24" customHeight="1">
      <c r="B162" s="47"/>
    </row>
    <row r="163" ht="33.75" customHeight="1">
      <c r="B163" s="47"/>
    </row>
    <row r="164" ht="31.5" customHeight="1">
      <c r="B164" s="47"/>
    </row>
    <row r="165" ht="24" customHeight="1">
      <c r="B165" s="47"/>
    </row>
    <row r="166" ht="20.25" customHeight="1">
      <c r="B166" s="47"/>
    </row>
    <row r="167" ht="22.5" customHeight="1">
      <c r="B167" s="47"/>
    </row>
    <row r="168" ht="17.25" customHeight="1">
      <c r="B168" s="47"/>
    </row>
    <row r="169" ht="18.75" customHeight="1">
      <c r="B169" s="47"/>
    </row>
    <row r="170" ht="12.75">
      <c r="B170" s="47"/>
    </row>
    <row r="171" ht="12.75">
      <c r="B171" s="47"/>
    </row>
    <row r="172" ht="12.75">
      <c r="B172" s="47"/>
    </row>
    <row r="173" ht="12.75">
      <c r="B173" s="47"/>
    </row>
    <row r="174" ht="12.75">
      <c r="B174" s="47"/>
    </row>
    <row r="175" ht="12.75">
      <c r="B175" s="47"/>
    </row>
    <row r="176" ht="12.75">
      <c r="B176" s="47"/>
    </row>
    <row r="177" ht="12.75">
      <c r="B177" s="47"/>
    </row>
    <row r="178" ht="12.75">
      <c r="B178" s="47"/>
    </row>
    <row r="179" ht="12.75">
      <c r="B179" s="47"/>
    </row>
    <row r="180" ht="12.75">
      <c r="B180" s="47"/>
    </row>
    <row r="181" ht="12.75">
      <c r="B181" s="47"/>
    </row>
    <row r="182" ht="12.75">
      <c r="B182" s="47"/>
    </row>
    <row r="183" spans="1:16" s="2" customFormat="1" ht="12.75">
      <c r="A183" s="4"/>
      <c r="B183" s="47"/>
      <c r="C183" s="50"/>
      <c r="D183" s="4"/>
      <c r="E183" s="4"/>
      <c r="F183" s="4"/>
      <c r="G183" s="4"/>
      <c r="H183" s="4"/>
      <c r="I183" s="4"/>
      <c r="J183" s="4"/>
      <c r="K183" s="4"/>
      <c r="L183" s="4"/>
      <c r="M183" s="4"/>
      <c r="N183" s="4"/>
      <c r="O183" s="4"/>
      <c r="P183" s="4"/>
    </row>
    <row r="184" ht="12.75">
      <c r="B184" s="47"/>
    </row>
    <row r="185" ht="12.75">
      <c r="B185" s="47"/>
    </row>
    <row r="186" ht="12.75">
      <c r="B186" s="47"/>
    </row>
    <row r="187" ht="12.75">
      <c r="B187" s="47"/>
    </row>
    <row r="188" ht="12.75">
      <c r="B188" s="47"/>
    </row>
    <row r="189" ht="12.75">
      <c r="B189" s="47"/>
    </row>
    <row r="190" ht="12.75">
      <c r="B190" s="47"/>
    </row>
    <row r="191" ht="12.75">
      <c r="B191" s="47"/>
    </row>
    <row r="192" ht="12.75">
      <c r="B192" s="47"/>
    </row>
    <row r="193" ht="12.75">
      <c r="B193" s="47"/>
    </row>
    <row r="194" ht="12.75">
      <c r="B194" s="47"/>
    </row>
    <row r="195" ht="12.75">
      <c r="B195" s="47"/>
    </row>
  </sheetData>
  <sheetProtection/>
  <mergeCells count="32">
    <mergeCell ref="D10:D12"/>
    <mergeCell ref="F11:F12"/>
    <mergeCell ref="A105:A106"/>
    <mergeCell ref="A9:A12"/>
    <mergeCell ref="B9:B12"/>
    <mergeCell ref="A31:A32"/>
    <mergeCell ref="C9:C12"/>
    <mergeCell ref="A101:A102"/>
    <mergeCell ref="A103:A104"/>
    <mergeCell ref="A99:A100"/>
    <mergeCell ref="P9:P12"/>
    <mergeCell ref="D9:H9"/>
    <mergeCell ref="K11:K12"/>
    <mergeCell ref="L11:L12"/>
    <mergeCell ref="N11:N12"/>
    <mergeCell ref="J10:J12"/>
    <mergeCell ref="M10:M12"/>
    <mergeCell ref="I9:O9"/>
    <mergeCell ref="K10:L10"/>
    <mergeCell ref="H10:H12"/>
    <mergeCell ref="A83:A84"/>
    <mergeCell ref="A71:A72"/>
    <mergeCell ref="A96:A98"/>
    <mergeCell ref="A93:A95"/>
    <mergeCell ref="A73:A74"/>
    <mergeCell ref="A75:A76"/>
    <mergeCell ref="A91:A92"/>
    <mergeCell ref="E11:E12"/>
    <mergeCell ref="N10:O10"/>
    <mergeCell ref="I10:I12"/>
    <mergeCell ref="G11:G12"/>
    <mergeCell ref="E10:G10"/>
  </mergeCells>
  <printOptions/>
  <pageMargins left="0.51" right="0.46" top="0.82" bottom="0.72" header="0.5" footer="0.5"/>
  <pageSetup fitToHeight="3" horizontalDpi="600" verticalDpi="600" orientation="landscape" paperSize="9" scale="50" r:id="rId3"/>
  <rowBreaks count="5" manualBreakCount="5">
    <brk id="35" max="15" man="1"/>
    <brk id="46" max="15" man="1"/>
    <brk id="65" max="15" man="1"/>
    <brk id="85" max="15" man="1"/>
    <brk id="115" max="1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2016-05-25T07:37:09Z</cp:lastPrinted>
  <dcterms:created xsi:type="dcterms:W3CDTF">2016-03-21T14:24:29Z</dcterms:created>
  <dcterms:modified xsi:type="dcterms:W3CDTF">2016-05-25T14:46:08Z</dcterms:modified>
  <cp:category/>
  <cp:version/>
  <cp:contentType/>
  <cp:contentStatus/>
</cp:coreProperties>
</file>