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2'!$A$1:$Q$131</definedName>
    <definedName name="_xlnm.Print_Area" localSheetId="1">'Додаток 3'!$A$1:$R$168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<sst xmlns="http://schemas.openxmlformats.org/spreadsheetml/2006/main" count="480" uniqueCount="235">
  <si>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</si>
  <si>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</si>
  <si>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</si>
  <si>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</si>
  <si>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</si>
  <si>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</si>
  <si>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</si>
  <si>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</si>
  <si>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</si>
  <si>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</si>
  <si>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</si>
  <si>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</si>
  <si>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</si>
  <si>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</si>
  <si>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</si>
  <si>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</si>
  <si>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</si>
  <si>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</si>
  <si>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</si>
  <si>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</si>
  <si>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</si>
  <si>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</si>
  <si>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</si>
  <si>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</si>
  <si>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</si>
  <si>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</si>
  <si>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</si>
  <si>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</si>
  <si>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</si>
  <si>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</si>
  <si>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</si>
  <si>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</si>
  <si>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</si>
  <si>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</si>
  <si>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</si>
  <si>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</si>
  <si>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</si>
  <si>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</si>
  <si>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</si>
  <si>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</si>
  <si>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</si>
  <si>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</si>
  <si>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</si>
  <si>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</si>
  <si>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</si>
  <si>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</si>
  <si>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</si>
  <si>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</si>
  <si>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</si>
  <si>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</si>
  <si>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</si>
  <si>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</si>
  <si>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</si>
  <si>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</si>
  <si>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</si>
  <si>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</si>
  <si>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</si>
  <si>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</si>
  <si>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</si>
  <si>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</si>
  <si>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</si>
  <si>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</si>
  <si>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</si>
  <si>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</si>
  <si>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</si>
  <si>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</si>
  <si>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</si>
  <si>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</si>
  <si>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</si>
  <si>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</si>
  <si>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</si>
  <si>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</si>
  <si>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</si>
  <si>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</si>
  <si>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</si>
  <si>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</si>
  <si>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</si>
  <si>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</si>
  <si>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</si>
  <si>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</si>
  <si>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</si>
  <si>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</si>
  <si>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</si>
  <si>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</si>
  <si>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</si>
  <si>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</si>
  <si>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</si>
  <si>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</si>
  <si>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</si>
  <si>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</si>
  <si>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</si>
  <si>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</si>
  <si>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</si>
  <si>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</si>
  <si>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</si>
  <si>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</si>
  <si>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</si>
  <si>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</si>
  <si>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</si>
  <si>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</si>
  <si>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</si>
  <si>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</si>
  <si>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</si>
  <si>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</si>
  <si>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</si>
  <si>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</si>
  <si>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</si>
  <si>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</si>
  <si>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</si>
  <si>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</si>
  <si>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</si>
  <si>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</si>
  <si>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</si>
  <si>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</si>
  <si>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</si>
  <si>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</si>
  <si>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</si>
  <si>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</si>
  <si>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</si>
  <si>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</si>
  <si>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</si>
  <si>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</si>
  <si>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</si>
  <si>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</si>
  <si>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</si>
  <si>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</si>
  <si>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</si>
  <si>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</si>
  <si>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</si>
  <si>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</si>
  <si>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</si>
  <si>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</si>
  <si>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</si>
  <si>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</si>
  <si>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</si>
  <si>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</si>
  <si>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</si>
  <si>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</si>
  <si>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</si>
  <si>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</si>
  <si>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</si>
  <si>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</si>
  <si>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</si>
  <si>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</si>
  <si>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</si>
  <si>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</si>
  <si>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</si>
  <si>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</si>
  <si>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</si>
  <si>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</si>
  <si>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</si>
  <si>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</si>
  <si>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</si>
  <si>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</si>
  <si>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</si>
  <si>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</si>
  <si>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</si>
  <si>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</si>
  <si>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</si>
  <si>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</si>
  <si>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</si>
  <si>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</si>
  <si>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</si>
  <si>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</si>
  <si>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</si>
  <si>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</si>
  <si>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</si>
  <si>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</si>
  <si>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</si>
  <si>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</si>
  <si>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</si>
  <si>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</si>
  <si>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</si>
  <si>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</si>
  <si>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</si>
  <si>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</si>
  <si>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</si>
  <si>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</si>
  <si>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</si>
  <si>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</si>
  <si>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</si>
  <si>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</si>
  <si>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</si>
  <si>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</si>
  <si>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</si>
  <si>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</si>
  <si>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</si>
  <si>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</si>
  <si>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</si>
  <si>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</si>
  <si>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</si>
  <si>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</si>
  <si>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</si>
  <si>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</si>
  <si>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</si>
  <si>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</si>
  <si>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</si>
  <si>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</si>
  <si>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</si>
  <si>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Додаток 2</t>
  </si>
  <si>
    <t>0110180</t>
  </si>
  <si>
    <t>0180</t>
  </si>
  <si>
    <t>0133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</si>
  <si>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</si>
  <si>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</si>
  <si>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</si>
  <si>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</si>
  <si>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</si>
  <si>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</si>
  <si>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</si>
  <si>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</si>
  <si>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</si>
  <si>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 рахунок субвенції з міського бюджету на надання пільг окремим категоріям громадян відповідно до законодавства</t>
  </si>
  <si>
    <t>за рахунок  субвенції з міського бюджету на виконання галузевих програм, затверджених міською та районними у місті радами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</si>
  <si>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</si>
  <si>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</si>
  <si>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(грн.)</t>
  </si>
  <si>
    <t>за рахунок субвенції з міського бюджету на благоустрій території району</t>
  </si>
  <si>
    <t>1213242</t>
  </si>
  <si>
    <t>за рахунок субвенції з міського бюджету на виконання галузевих програм, затверджених міською та районними у місті радами</t>
  </si>
  <si>
    <t>Інша діяльність, пов"язана з експлуатацією об"єктів житлово-комунального господарства</t>
  </si>
  <si>
    <t>за рахунок субвенції з міського бюджету на фінансування обласного конкурсу мікропроектів з енергоефективності та енергозбереження серед органів самоорганізації населення та ОСББ</t>
  </si>
  <si>
    <t>0600000</t>
  </si>
  <si>
    <t>Відділ освіти районної у місті Дніпрі ради, всього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</si>
  <si>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</si>
  <si>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</si>
  <si>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</si>
  <si>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 xml:space="preserve">за рахунок субвенції з міського бюджету на погашення заборгованості за спожитий природний газ закладами освіти </t>
  </si>
  <si>
    <t>Освіта, всього</t>
  </si>
  <si>
    <t>6090</t>
  </si>
  <si>
    <t>0640</t>
  </si>
  <si>
    <t>1216090</t>
  </si>
  <si>
    <t>Інша діяльність у сфері житлово-комунального господарства</t>
  </si>
  <si>
    <t xml:space="preserve"> за рахунок субвенції з міського бюджету на виконання Програми виконання доручень виборців депутатами Дніпровської міської ради VII скликання на 2016-2020 роки</t>
  </si>
  <si>
    <r>
      <t xml:space="preserve">від </t>
    </r>
    <r>
      <rPr>
        <u val="single"/>
        <sz val="10"/>
        <rFont val="Arial Cyr"/>
        <family val="0"/>
      </rPr>
      <t>12.12.2019</t>
    </r>
    <r>
      <rPr>
        <sz val="10"/>
        <rFont val="Arial Cyr"/>
        <family val="0"/>
      </rPr>
      <t xml:space="preserve"> № </t>
    </r>
    <r>
      <rPr>
        <u val="single"/>
        <sz val="10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</si>
</sst>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73" fontId="0" fillId="24" borderId="0" xfId="0" applyNumberFormat="1" applyFill="1" applyBorder="1" applyAlignment="1">
      <alignment/>
    </xf>
    <xf numFmtId="17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73" fontId="0" fillId="24" borderId="0" xfId="0" applyNumberFormat="1" applyFill="1" applyAlignment="1">
      <alignment/>
    </xf>
    <xf numFmtId="173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73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49" fontId="27" fillId="0" borderId="11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0" fillId="24" borderId="10" xfId="0" applyNumberFormat="1" applyFont="1" applyFill="1" applyBorder="1" applyAlignment="1">
      <alignment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7" fillId="24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0" fontId="27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32" fillId="24" borderId="0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1" fontId="27" fillId="24" borderId="15" xfId="0" applyNumberFormat="1" applyFont="1" applyFill="1" applyBorder="1" applyAlignment="1">
      <alignment horizontal="center" vertical="center"/>
    </xf>
    <xf numFmtId="1" fontId="27" fillId="24" borderId="1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9"/>
  <sheetViews>
    <sheetView view="pageBreakPreview" zoomScale="75" zoomScaleNormal="75" zoomScaleSheetLayoutView="75" zoomScalePageLayoutView="0" workbookViewId="0" topLeftCell="H1">
      <selection activeCell="V6" sqref="V6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69.00390625" style="15" customWidth="1"/>
    <col min="5" max="5" width="16.00390625" style="4" customWidth="1"/>
    <col min="6" max="6" width="15.375" style="4" customWidth="1"/>
    <col min="7" max="7" width="12.75390625" style="4" customWidth="1"/>
    <col min="8" max="8" width="15.125" style="4" customWidth="1"/>
    <col min="9" max="9" width="14.125" style="4" customWidth="1"/>
    <col min="10" max="10" width="13.125" style="4" customWidth="1"/>
    <col min="11" max="11" width="14.00390625" style="4" customWidth="1"/>
    <col min="12" max="12" width="15.75390625" style="4" customWidth="1"/>
    <col min="13" max="13" width="12.875" style="4" customWidth="1"/>
    <col min="14" max="15" width="13.875" style="4" customWidth="1"/>
    <col min="16" max="16" width="14.25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199</v>
      </c>
    </row>
    <row r="2" ht="12.75">
      <c r="O2" s="4" t="s">
        <v>198</v>
      </c>
    </row>
    <row r="3" spans="1:15" ht="18.75" customHeight="1">
      <c r="A3" s="5"/>
      <c r="B3" s="5"/>
      <c r="O3" s="4" t="s">
        <v>234</v>
      </c>
    </row>
    <row r="4" ht="12.75"/>
    <row r="5" ht="12.75"/>
    <row r="6" spans="4:15" ht="24" customHeight="1">
      <c r="D6" s="124" t="s">
        <v>191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ht="16.5" customHeight="1" thickBot="1">
      <c r="Q7" s="25" t="s">
        <v>216</v>
      </c>
    </row>
    <row r="8" spans="1:17" ht="18" customHeight="1" thickBot="1">
      <c r="A8" s="117" t="s">
        <v>31</v>
      </c>
      <c r="B8" s="117" t="s">
        <v>192</v>
      </c>
      <c r="C8" s="117" t="s">
        <v>30</v>
      </c>
      <c r="D8" s="117" t="s">
        <v>193</v>
      </c>
      <c r="E8" s="115" t="s">
        <v>28</v>
      </c>
      <c r="F8" s="116"/>
      <c r="G8" s="116"/>
      <c r="H8" s="116"/>
      <c r="I8" s="116"/>
      <c r="J8" s="116" t="s">
        <v>29</v>
      </c>
      <c r="K8" s="116"/>
      <c r="L8" s="116"/>
      <c r="M8" s="118"/>
      <c r="N8" s="118"/>
      <c r="O8" s="118"/>
      <c r="P8" s="118"/>
      <c r="Q8" s="112" t="s">
        <v>2</v>
      </c>
    </row>
    <row r="9" spans="1:17" ht="15.75" customHeight="1" thickBot="1">
      <c r="A9" s="117"/>
      <c r="B9" s="117"/>
      <c r="C9" s="117"/>
      <c r="D9" s="117"/>
      <c r="E9" s="117" t="s">
        <v>196</v>
      </c>
      <c r="F9" s="121" t="s">
        <v>6</v>
      </c>
      <c r="G9" s="119" t="s">
        <v>3</v>
      </c>
      <c r="H9" s="120"/>
      <c r="I9" s="117" t="s">
        <v>4</v>
      </c>
      <c r="J9" s="117" t="s">
        <v>196</v>
      </c>
      <c r="K9" s="121" t="s">
        <v>194</v>
      </c>
      <c r="L9" s="89" t="s">
        <v>8</v>
      </c>
      <c r="M9" s="117" t="s">
        <v>6</v>
      </c>
      <c r="N9" s="126" t="s">
        <v>3</v>
      </c>
      <c r="O9" s="127"/>
      <c r="P9" s="117" t="s">
        <v>5</v>
      </c>
      <c r="Q9" s="113"/>
    </row>
    <row r="10" spans="1:17" ht="12.75" customHeight="1" thickBot="1">
      <c r="A10" s="117"/>
      <c r="B10" s="117"/>
      <c r="C10" s="117"/>
      <c r="D10" s="117"/>
      <c r="E10" s="118"/>
      <c r="F10" s="122"/>
      <c r="G10" s="117" t="s">
        <v>7</v>
      </c>
      <c r="H10" s="117" t="s">
        <v>184</v>
      </c>
      <c r="I10" s="125"/>
      <c r="J10" s="117"/>
      <c r="K10" s="122"/>
      <c r="L10" s="112" t="s">
        <v>195</v>
      </c>
      <c r="M10" s="117"/>
      <c r="N10" s="117" t="s">
        <v>7</v>
      </c>
      <c r="O10" s="117" t="s">
        <v>184</v>
      </c>
      <c r="P10" s="117"/>
      <c r="Q10" s="113"/>
    </row>
    <row r="11" spans="1:19" ht="183" customHeight="1" thickBot="1">
      <c r="A11" s="117"/>
      <c r="B11" s="117"/>
      <c r="C11" s="117"/>
      <c r="D11" s="117"/>
      <c r="E11" s="118"/>
      <c r="F11" s="123"/>
      <c r="G11" s="118"/>
      <c r="H11" s="118"/>
      <c r="I11" s="125"/>
      <c r="J11" s="117"/>
      <c r="K11" s="123"/>
      <c r="L11" s="114"/>
      <c r="M11" s="117"/>
      <c r="N11" s="118"/>
      <c r="O11" s="118"/>
      <c r="P11" s="117"/>
      <c r="Q11" s="114"/>
      <c r="S11" s="90"/>
    </row>
    <row r="12" spans="1:17" ht="20.25" customHeight="1" thickBo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3">
        <v>17</v>
      </c>
    </row>
    <row r="13" spans="1:17" s="3" customFormat="1" ht="24" customHeight="1" thickBot="1">
      <c r="A13" s="44"/>
      <c r="B13" s="44" t="s">
        <v>33</v>
      </c>
      <c r="C13" s="55"/>
      <c r="D13" s="68" t="s">
        <v>25</v>
      </c>
      <c r="E13" s="56">
        <f>E14+E15</f>
        <v>19004482</v>
      </c>
      <c r="F13" s="56">
        <f aca="true" t="shared" si="0" ref="F13:Q13">F14+F15</f>
        <v>19004482</v>
      </c>
      <c r="G13" s="56">
        <f t="shared" si="0"/>
        <v>13677575</v>
      </c>
      <c r="H13" s="56">
        <f t="shared" si="0"/>
        <v>922024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19004482</v>
      </c>
    </row>
    <row r="14" spans="1:17" ht="47.25" customHeight="1" thickBot="1">
      <c r="A14" s="35"/>
      <c r="B14" s="35" t="s">
        <v>63</v>
      </c>
      <c r="C14" s="35" t="s">
        <v>11</v>
      </c>
      <c r="D14" s="79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4" s="54">
        <f>'Додаток 3'!F17+'Додаток 3'!F49+'Додаток 3'!F135+'Додаток 3'!F144+'Додаток 3'!F165</f>
        <v>18974482</v>
      </c>
      <c r="F14" s="54">
        <f>'Додаток 3'!G17+'Додаток 3'!G49+'Додаток 3'!G135+'Додаток 3'!G144+'Додаток 3'!G165</f>
        <v>18974482</v>
      </c>
      <c r="G14" s="54">
        <f>'Додаток 3'!H17+'Додаток 3'!H49+'Додаток 3'!H135+'Додаток 3'!H144+'Додаток 3'!H165</f>
        <v>13677575</v>
      </c>
      <c r="H14" s="54">
        <f>'Додаток 3'!I17+'Додаток 3'!I49+'Додаток 3'!I135+'Додаток 3'!I144+'Додаток 3'!I165</f>
        <v>922024</v>
      </c>
      <c r="I14" s="54">
        <f>'Додаток 3'!J17+'Додаток 3'!J49+'Додаток 3'!J135+'Додаток 3'!J144+'Додаток 3'!J165</f>
        <v>0</v>
      </c>
      <c r="J14" s="54">
        <f>'Додаток 3'!K17+'Додаток 3'!K49+'Додаток 3'!K135+'Додаток 3'!K144+'Додаток 3'!K165</f>
        <v>0</v>
      </c>
      <c r="K14" s="56">
        <v>0</v>
      </c>
      <c r="L14" s="56">
        <v>0</v>
      </c>
      <c r="M14" s="54">
        <f>'Додаток 3'!N17+'Додаток 3'!N49+'Додаток 3'!N135+'Додаток 3'!N144+'Додаток 3'!N165</f>
        <v>0</v>
      </c>
      <c r="N14" s="54">
        <f>'Додаток 3'!O17+'Додаток 3'!O49+'Додаток 3'!O135+'Додаток 3'!O144+'Додаток 3'!O165</f>
        <v>0</v>
      </c>
      <c r="O14" s="54">
        <f>'Додаток 3'!P17+'Додаток 3'!P49+'Додаток 3'!P135+'Додаток 3'!P144+'Додаток 3'!P165</f>
        <v>0</v>
      </c>
      <c r="P14" s="54">
        <f>'Додаток 3'!Q17+'Додаток 3'!Q49+'Додаток 3'!Q135+'Додаток 3'!Q144+'Додаток 3'!Q165</f>
        <v>0</v>
      </c>
      <c r="Q14" s="54">
        <f aca="true" t="shared" si="1" ref="Q14:Q93">E14+J14</f>
        <v>18974482</v>
      </c>
    </row>
    <row r="15" spans="1:17" ht="19.5" customHeight="1" thickBot="1">
      <c r="A15" s="35"/>
      <c r="B15" s="35" t="s">
        <v>201</v>
      </c>
      <c r="C15" s="35" t="s">
        <v>202</v>
      </c>
      <c r="D15" s="79" t="s">
        <v>203</v>
      </c>
      <c r="E15" s="54">
        <f>F15</f>
        <v>30000</v>
      </c>
      <c r="F15" s="54">
        <f>'Додаток 3'!G18</f>
        <v>30000</v>
      </c>
      <c r="G15" s="54">
        <v>0</v>
      </c>
      <c r="H15" s="54">
        <v>0</v>
      </c>
      <c r="I15" s="54">
        <v>0</v>
      </c>
      <c r="J15" s="54">
        <v>0</v>
      </c>
      <c r="K15" s="56">
        <v>0</v>
      </c>
      <c r="L15" s="56">
        <v>0</v>
      </c>
      <c r="M15" s="54">
        <v>0</v>
      </c>
      <c r="N15" s="54">
        <v>0</v>
      </c>
      <c r="O15" s="54">
        <v>0</v>
      </c>
      <c r="P15" s="54">
        <v>0</v>
      </c>
      <c r="Q15" s="54">
        <f t="shared" si="1"/>
        <v>30000</v>
      </c>
    </row>
    <row r="16" spans="1:17" ht="50.25" customHeight="1" hidden="1" thickBot="1">
      <c r="A16" s="35"/>
      <c r="B16" s="35" t="s">
        <v>18</v>
      </c>
      <c r="C16" s="35" t="s">
        <v>181</v>
      </c>
      <c r="D16" s="79" t="s">
        <v>182</v>
      </c>
      <c r="E16" s="54">
        <f>F16</f>
        <v>0</v>
      </c>
      <c r="F16" s="54"/>
      <c r="G16" s="54">
        <v>0</v>
      </c>
      <c r="H16" s="54">
        <v>0</v>
      </c>
      <c r="I16" s="54">
        <v>0</v>
      </c>
      <c r="J16" s="54">
        <v>0</v>
      </c>
      <c r="K16" s="56">
        <v>0</v>
      </c>
      <c r="L16" s="56">
        <v>0</v>
      </c>
      <c r="M16" s="54">
        <v>0</v>
      </c>
      <c r="N16" s="54">
        <v>0</v>
      </c>
      <c r="O16" s="54">
        <v>0</v>
      </c>
      <c r="P16" s="54">
        <v>0</v>
      </c>
      <c r="Q16" s="54">
        <f t="shared" si="1"/>
        <v>0</v>
      </c>
    </row>
    <row r="17" spans="1:17" ht="31.5" customHeight="1" thickBot="1">
      <c r="A17" s="35"/>
      <c r="B17" s="44" t="s">
        <v>178</v>
      </c>
      <c r="C17" s="44"/>
      <c r="D17" s="68" t="s">
        <v>228</v>
      </c>
      <c r="E17" s="56">
        <f>E18</f>
        <v>38900</v>
      </c>
      <c r="F17" s="56">
        <f aca="true" t="shared" si="2" ref="F17:Q17">F18</f>
        <v>38900</v>
      </c>
      <c r="G17" s="56">
        <f t="shared" si="2"/>
        <v>0</v>
      </c>
      <c r="H17" s="56">
        <f t="shared" si="2"/>
        <v>34246</v>
      </c>
      <c r="I17" s="56">
        <f t="shared" si="2"/>
        <v>0</v>
      </c>
      <c r="J17" s="56">
        <f t="shared" si="2"/>
        <v>0</v>
      </c>
      <c r="K17" s="56">
        <f t="shared" si="2"/>
        <v>0</v>
      </c>
      <c r="L17" s="56">
        <f t="shared" si="2"/>
        <v>0</v>
      </c>
      <c r="M17" s="56">
        <f t="shared" si="2"/>
        <v>0</v>
      </c>
      <c r="N17" s="56">
        <f t="shared" si="2"/>
        <v>0</v>
      </c>
      <c r="O17" s="56">
        <f t="shared" si="2"/>
        <v>0</v>
      </c>
      <c r="P17" s="56">
        <f t="shared" si="2"/>
        <v>0</v>
      </c>
      <c r="Q17" s="56">
        <f t="shared" si="2"/>
        <v>38900</v>
      </c>
    </row>
    <row r="18" spans="1:17" ht="58.5" customHeight="1" thickBot="1">
      <c r="A18" s="35"/>
      <c r="B18" s="35" t="s">
        <v>23</v>
      </c>
      <c r="C18" s="35" t="s">
        <v>225</v>
      </c>
      <c r="D18" s="32" t="s">
        <v>226</v>
      </c>
      <c r="E18" s="54">
        <f>F18</f>
        <v>38900</v>
      </c>
      <c r="F18" s="54">
        <v>38900</v>
      </c>
      <c r="G18" s="54">
        <v>0</v>
      </c>
      <c r="H18" s="54">
        <v>34246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f>E18+J18</f>
        <v>38900</v>
      </c>
    </row>
    <row r="19" spans="1:17" ht="21.75" customHeight="1" thickBot="1">
      <c r="A19" s="35"/>
      <c r="B19" s="35"/>
      <c r="C19" s="35"/>
      <c r="D19" s="32" t="s">
        <v>9</v>
      </c>
      <c r="E19" s="54"/>
      <c r="F19" s="54"/>
      <c r="G19" s="54"/>
      <c r="H19" s="54"/>
      <c r="I19" s="54"/>
      <c r="J19" s="54"/>
      <c r="K19" s="56"/>
      <c r="L19" s="56"/>
      <c r="M19" s="54"/>
      <c r="N19" s="54"/>
      <c r="O19" s="54"/>
      <c r="P19" s="54"/>
      <c r="Q19" s="54"/>
    </row>
    <row r="20" spans="1:17" ht="33" customHeight="1" thickBot="1">
      <c r="A20" s="35"/>
      <c r="B20" s="35"/>
      <c r="C20" s="35"/>
      <c r="D20" s="81" t="s">
        <v>227</v>
      </c>
      <c r="E20" s="54">
        <f>F20</f>
        <v>38900</v>
      </c>
      <c r="F20" s="54">
        <v>38900</v>
      </c>
      <c r="G20" s="54">
        <v>0</v>
      </c>
      <c r="H20" s="54">
        <v>34246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f>E20+J20</f>
        <v>38900</v>
      </c>
    </row>
    <row r="21" spans="1:17" s="50" customFormat="1" ht="18.75" customHeight="1" thickBot="1">
      <c r="A21" s="44"/>
      <c r="B21" s="44" t="s">
        <v>34</v>
      </c>
      <c r="C21" s="44"/>
      <c r="D21" s="68" t="s">
        <v>26</v>
      </c>
      <c r="E21" s="56">
        <f aca="true" t="shared" si="3" ref="E21:J21">E28+E31+E35+E37+E41+E44+E48+E51+E54+E57+E60+E63+E66+E70+E73+E76+E79+E82+E86+E89+E91+E93+E94+E96+E100+E104+E97</f>
        <v>84222573</v>
      </c>
      <c r="F21" s="56">
        <f t="shared" si="3"/>
        <v>84222573</v>
      </c>
      <c r="G21" s="56">
        <f t="shared" si="3"/>
        <v>3704438</v>
      </c>
      <c r="H21" s="56">
        <f t="shared" si="3"/>
        <v>200444</v>
      </c>
      <c r="I21" s="56">
        <f t="shared" si="3"/>
        <v>0</v>
      </c>
      <c r="J21" s="56">
        <f t="shared" si="3"/>
        <v>22358</v>
      </c>
      <c r="K21" s="56">
        <v>0</v>
      </c>
      <c r="L21" s="56">
        <v>0</v>
      </c>
      <c r="M21" s="56">
        <f>M28+M31+M35+M37+M41+M44+M48+M51+M54+M57+M60+M63+M66+M70+M73+M76+M79+M82+M86+M89+M91+M93+M94+M96+M100+M104+M97</f>
        <v>22358</v>
      </c>
      <c r="N21" s="56">
        <f>N28+N31+N35+N37+N41+N44+N48+N51+N54+N57+N60+N63+N66+N70+N73+N76+N79+N82+N86+N89+N91+N93+N94+N96+N100+N104+N97</f>
        <v>7736</v>
      </c>
      <c r="O21" s="56">
        <f>O28+O31+O35+O37+O41+O44+O48+O51+O54+O57+O60+O63+O66+O70+O73+O76+O79+O82+O86+O89+O91+O93+O94+O96+O100+O104+O97</f>
        <v>0</v>
      </c>
      <c r="P21" s="56">
        <f>P28+P31+P35+P37+P41+P44+P48+P51+P54+P57+P60+P63+P66+P70+P73+P76+P79+P82+P86+P89+P91+P93+P94+P96+P100+P104+P97</f>
        <v>0</v>
      </c>
      <c r="Q21" s="56">
        <f>E21+J21</f>
        <v>84244931</v>
      </c>
    </row>
    <row r="22" spans="1:17" s="3" customFormat="1" ht="17.25" customHeight="1" thickBot="1">
      <c r="A22" s="44"/>
      <c r="B22" s="44"/>
      <c r="C22" s="44"/>
      <c r="D22" s="68" t="s">
        <v>9</v>
      </c>
      <c r="E22" s="54"/>
      <c r="F22" s="54"/>
      <c r="G22" s="54"/>
      <c r="H22" s="54"/>
      <c r="I22" s="54"/>
      <c r="J22" s="54"/>
      <c r="K22" s="56"/>
      <c r="L22" s="56"/>
      <c r="M22" s="54"/>
      <c r="N22" s="54"/>
      <c r="O22" s="54"/>
      <c r="P22" s="54"/>
      <c r="Q22" s="54"/>
    </row>
    <row r="23" spans="1:17" s="3" customFormat="1" ht="140.25" customHeight="1" thickBot="1">
      <c r="A23" s="44"/>
      <c r="B23" s="44"/>
      <c r="C23" s="44"/>
      <c r="D23" s="79" t="str">
        <f>'Додаток 3'!E52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3" s="54">
        <f>E33+E30</f>
        <v>33717615</v>
      </c>
      <c r="F23" s="54">
        <f aca="true" t="shared" si="4" ref="F23:P23">F33+F30</f>
        <v>33717615</v>
      </c>
      <c r="G23" s="54">
        <f t="shared" si="4"/>
        <v>0</v>
      </c>
      <c r="H23" s="54">
        <f t="shared" si="4"/>
        <v>0</v>
      </c>
      <c r="I23" s="54">
        <f t="shared" si="4"/>
        <v>0</v>
      </c>
      <c r="J23" s="54">
        <f t="shared" si="4"/>
        <v>0</v>
      </c>
      <c r="K23" s="54">
        <v>0</v>
      </c>
      <c r="L23" s="54">
        <v>0</v>
      </c>
      <c r="M23" s="54">
        <f t="shared" si="4"/>
        <v>0</v>
      </c>
      <c r="N23" s="54">
        <f t="shared" si="4"/>
        <v>0</v>
      </c>
      <c r="O23" s="54">
        <f t="shared" si="4"/>
        <v>0</v>
      </c>
      <c r="P23" s="54">
        <f t="shared" si="4"/>
        <v>0</v>
      </c>
      <c r="Q23" s="54">
        <f t="shared" si="1"/>
        <v>33717615</v>
      </c>
    </row>
    <row r="24" spans="1:17" s="3" customFormat="1" ht="57" customHeight="1" thickBot="1">
      <c r="A24" s="44"/>
      <c r="B24" s="44"/>
      <c r="C24" s="44"/>
      <c r="D24" s="79" t="str">
        <f>'Додаток 3'!E53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4" s="54">
        <f>E36+E39</f>
        <v>11559</v>
      </c>
      <c r="F24" s="54">
        <f aca="true" t="shared" si="5" ref="F24:P24">F36+F39</f>
        <v>11559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54">
        <f t="shared" si="5"/>
        <v>0</v>
      </c>
      <c r="M24" s="54">
        <f t="shared" si="5"/>
        <v>0</v>
      </c>
      <c r="N24" s="54">
        <f t="shared" si="5"/>
        <v>0</v>
      </c>
      <c r="O24" s="54">
        <f t="shared" si="5"/>
        <v>0</v>
      </c>
      <c r="P24" s="54">
        <f t="shared" si="5"/>
        <v>0</v>
      </c>
      <c r="Q24" s="54">
        <f t="shared" si="1"/>
        <v>11559</v>
      </c>
    </row>
    <row r="25" spans="1:17" s="3" customFormat="1" ht="144.75" customHeight="1" thickBot="1">
      <c r="A25" s="44"/>
      <c r="B25" s="44"/>
      <c r="C25" s="44"/>
      <c r="D25" s="79" t="str">
        <f>'Додаток 3'!E54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5" s="54">
        <f aca="true" t="shared" si="6" ref="E25:P25">E50+E53+E56+E59+E62+E65+E68+E72+E75+E78+E81+E84</f>
        <v>42793565</v>
      </c>
      <c r="F25" s="54">
        <f t="shared" si="6"/>
        <v>42793565</v>
      </c>
      <c r="G25" s="54">
        <f t="shared" si="6"/>
        <v>0</v>
      </c>
      <c r="H25" s="54">
        <f t="shared" si="6"/>
        <v>0</v>
      </c>
      <c r="I25" s="54">
        <f t="shared" si="6"/>
        <v>0</v>
      </c>
      <c r="J25" s="54">
        <f t="shared" si="6"/>
        <v>0</v>
      </c>
      <c r="K25" s="54">
        <f t="shared" si="6"/>
        <v>0</v>
      </c>
      <c r="L25" s="54">
        <f t="shared" si="6"/>
        <v>0</v>
      </c>
      <c r="M25" s="54">
        <f t="shared" si="6"/>
        <v>0</v>
      </c>
      <c r="N25" s="54">
        <f t="shared" si="6"/>
        <v>0</v>
      </c>
      <c r="O25" s="54">
        <f t="shared" si="6"/>
        <v>0</v>
      </c>
      <c r="P25" s="54">
        <f t="shared" si="6"/>
        <v>0</v>
      </c>
      <c r="Q25" s="54">
        <f t="shared" si="1"/>
        <v>42793565</v>
      </c>
    </row>
    <row r="26" spans="1:17" s="3" customFormat="1" ht="115.5" customHeight="1" thickBot="1">
      <c r="A26" s="44"/>
      <c r="B26" s="44"/>
      <c r="C26" s="44"/>
      <c r="D26" s="79" t="str">
        <f>'Додаток 3'!E55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6" s="54">
        <f>E102</f>
        <v>426394</v>
      </c>
      <c r="F26" s="54">
        <f aca="true" t="shared" si="7" ref="F26:P26">F102</f>
        <v>426394</v>
      </c>
      <c r="G26" s="54">
        <f t="shared" si="7"/>
        <v>0</v>
      </c>
      <c r="H26" s="54">
        <f t="shared" si="7"/>
        <v>0</v>
      </c>
      <c r="I26" s="54">
        <f t="shared" si="7"/>
        <v>0</v>
      </c>
      <c r="J26" s="54">
        <f t="shared" si="7"/>
        <v>0</v>
      </c>
      <c r="K26" s="54">
        <f t="shared" si="7"/>
        <v>0</v>
      </c>
      <c r="L26" s="54">
        <f t="shared" si="7"/>
        <v>0</v>
      </c>
      <c r="M26" s="54">
        <f t="shared" si="7"/>
        <v>0</v>
      </c>
      <c r="N26" s="54">
        <f t="shared" si="7"/>
        <v>0</v>
      </c>
      <c r="O26" s="54">
        <f t="shared" si="7"/>
        <v>0</v>
      </c>
      <c r="P26" s="54">
        <f t="shared" si="7"/>
        <v>0</v>
      </c>
      <c r="Q26" s="54">
        <f t="shared" si="1"/>
        <v>426394</v>
      </c>
    </row>
    <row r="27" spans="1:17" s="28" customFormat="1" ht="116.25" customHeight="1" thickBot="1">
      <c r="A27" s="44"/>
      <c r="B27" s="44" t="s">
        <v>111</v>
      </c>
      <c r="C27" s="44"/>
      <c r="D27" s="77" t="str">
        <f>'Додаток 3'!E56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E27" s="56">
        <f>E28+E31</f>
        <v>33717615</v>
      </c>
      <c r="F27" s="56">
        <f aca="true" t="shared" si="8" ref="F27:P27">F28+F31</f>
        <v>33717615</v>
      </c>
      <c r="G27" s="56">
        <f t="shared" si="8"/>
        <v>0</v>
      </c>
      <c r="H27" s="56">
        <f t="shared" si="8"/>
        <v>0</v>
      </c>
      <c r="I27" s="56">
        <f t="shared" si="8"/>
        <v>0</v>
      </c>
      <c r="J27" s="56">
        <f t="shared" si="8"/>
        <v>0</v>
      </c>
      <c r="K27" s="56">
        <f t="shared" si="8"/>
        <v>0</v>
      </c>
      <c r="L27" s="56">
        <f t="shared" si="8"/>
        <v>0</v>
      </c>
      <c r="M27" s="56">
        <f t="shared" si="8"/>
        <v>0</v>
      </c>
      <c r="N27" s="56">
        <f t="shared" si="8"/>
        <v>0</v>
      </c>
      <c r="O27" s="56">
        <f t="shared" si="8"/>
        <v>0</v>
      </c>
      <c r="P27" s="56">
        <f t="shared" si="8"/>
        <v>0</v>
      </c>
      <c r="Q27" s="54">
        <f t="shared" si="1"/>
        <v>33717615</v>
      </c>
    </row>
    <row r="28" spans="1:107" s="3" customFormat="1" ht="36" customHeight="1" thickBot="1">
      <c r="A28" s="35"/>
      <c r="B28" s="35" t="s">
        <v>32</v>
      </c>
      <c r="C28" s="35" t="s">
        <v>16</v>
      </c>
      <c r="D28" s="79" t="str">
        <f>'Додаток 3'!E57</f>
        <v>Надання пільг на оплату житлово-комунальних послуг окремим категоріям громадян відповідно до законодавства</v>
      </c>
      <c r="E28" s="54">
        <f>'Додаток 3'!F57</f>
        <v>10722215</v>
      </c>
      <c r="F28" s="54">
        <f>'Додаток 3'!G57</f>
        <v>10722215</v>
      </c>
      <c r="G28" s="54">
        <f>'Додаток 3'!H57</f>
        <v>0</v>
      </c>
      <c r="H28" s="54">
        <f>'Додаток 3'!I57</f>
        <v>0</v>
      </c>
      <c r="I28" s="54">
        <f>'Додаток 3'!J57</f>
        <v>0</v>
      </c>
      <c r="J28" s="54">
        <f>'Додаток 3'!K57</f>
        <v>0</v>
      </c>
      <c r="K28" s="54">
        <f>'Додаток 3'!N57</f>
        <v>0</v>
      </c>
      <c r="L28" s="54">
        <f>'Додаток 3'!O57</f>
        <v>0</v>
      </c>
      <c r="M28" s="54">
        <f>'Додаток 3'!N57</f>
        <v>0</v>
      </c>
      <c r="N28" s="54">
        <f>'Додаток 3'!O57</f>
        <v>0</v>
      </c>
      <c r="O28" s="54">
        <f>'Додаток 3'!P57</f>
        <v>0</v>
      </c>
      <c r="P28" s="54">
        <f>'Додаток 3'!Q57</f>
        <v>0</v>
      </c>
      <c r="Q28" s="54">
        <f t="shared" si="1"/>
        <v>10722215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s="3" customFormat="1" ht="24" customHeight="1" thickBot="1">
      <c r="A29" s="35"/>
      <c r="B29" s="35"/>
      <c r="C29" s="35"/>
      <c r="D29" s="79" t="s">
        <v>9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7" ht="126" customHeight="1" thickBot="1">
      <c r="A30" s="35"/>
      <c r="B30" s="35"/>
      <c r="C30" s="35"/>
      <c r="D30" s="79" t="str">
        <f>'Додаток 3'!E59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30" s="54">
        <f>'Додаток 3'!F59</f>
        <v>10722215</v>
      </c>
      <c r="F30" s="54">
        <f>'Додаток 3'!G59</f>
        <v>10722215</v>
      </c>
      <c r="G30" s="54">
        <f>'Додаток 3'!H59</f>
        <v>0</v>
      </c>
      <c r="H30" s="54">
        <f>'Додаток 3'!I59</f>
        <v>0</v>
      </c>
      <c r="I30" s="54">
        <f>'Додаток 3'!J59</f>
        <v>0</v>
      </c>
      <c r="J30" s="54">
        <f>'Додаток 3'!K59</f>
        <v>0</v>
      </c>
      <c r="K30" s="54">
        <f>'Додаток 3'!N59</f>
        <v>0</v>
      </c>
      <c r="L30" s="54">
        <f>'Додаток 3'!O59</f>
        <v>0</v>
      </c>
      <c r="M30" s="54">
        <f>'Додаток 3'!N59</f>
        <v>0</v>
      </c>
      <c r="N30" s="54">
        <f>'Додаток 3'!O59</f>
        <v>0</v>
      </c>
      <c r="O30" s="54">
        <f>'Додаток 3'!P59</f>
        <v>0</v>
      </c>
      <c r="P30" s="54">
        <f>'Додаток 3'!Q59</f>
        <v>0</v>
      </c>
      <c r="Q30" s="54">
        <f t="shared" si="1"/>
        <v>10722215</v>
      </c>
    </row>
    <row r="31" spans="1:17" ht="32.25" customHeight="1" thickBot="1">
      <c r="A31" s="37"/>
      <c r="B31" s="37" t="s">
        <v>38</v>
      </c>
      <c r="C31" s="35" t="s">
        <v>18</v>
      </c>
      <c r="D31" s="81" t="str">
        <f>'Додаток 3'!E60</f>
        <v>Надання субсидій  населенню для відшкодування витрат на оплату житлово-комунальних послуг</v>
      </c>
      <c r="E31" s="54">
        <f>'Додаток 3'!F60</f>
        <v>22995400</v>
      </c>
      <c r="F31" s="54">
        <f>'Додаток 3'!G60</f>
        <v>22995400</v>
      </c>
      <c r="G31" s="54">
        <f>'Додаток 3'!H60</f>
        <v>0</v>
      </c>
      <c r="H31" s="54">
        <f>'Додаток 3'!I60</f>
        <v>0</v>
      </c>
      <c r="I31" s="54">
        <f>'Додаток 3'!J60</f>
        <v>0</v>
      </c>
      <c r="J31" s="54">
        <f>'Додаток 3'!K60</f>
        <v>0</v>
      </c>
      <c r="K31" s="54">
        <f>'Додаток 3'!N60</f>
        <v>0</v>
      </c>
      <c r="L31" s="54">
        <f>'Додаток 3'!O60</f>
        <v>0</v>
      </c>
      <c r="M31" s="54">
        <f>'Додаток 3'!N60</f>
        <v>0</v>
      </c>
      <c r="N31" s="54">
        <f>'Додаток 3'!O60</f>
        <v>0</v>
      </c>
      <c r="O31" s="54">
        <f>'Додаток 3'!P60</f>
        <v>0</v>
      </c>
      <c r="P31" s="54">
        <f>'Додаток 3'!Q60</f>
        <v>0</v>
      </c>
      <c r="Q31" s="54">
        <f t="shared" si="1"/>
        <v>22995400</v>
      </c>
    </row>
    <row r="32" spans="1:17" ht="22.5" customHeight="1" thickBot="1">
      <c r="A32" s="37"/>
      <c r="B32" s="37"/>
      <c r="C32" s="35"/>
      <c r="D32" s="81" t="s">
        <v>9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28.25" customHeight="1" thickBot="1">
      <c r="A33" s="31"/>
      <c r="B33" s="31"/>
      <c r="C33" s="43"/>
      <c r="D33" s="81" t="str">
        <f>'Додаток 3'!E62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33" s="54">
        <f>'Додаток 3'!F62</f>
        <v>22995400</v>
      </c>
      <c r="F33" s="54">
        <f>'Додаток 3'!G62</f>
        <v>22995400</v>
      </c>
      <c r="G33" s="54">
        <f>'Додаток 3'!H62</f>
        <v>0</v>
      </c>
      <c r="H33" s="54">
        <f>'Додаток 3'!I62</f>
        <v>0</v>
      </c>
      <c r="I33" s="54">
        <f>'Додаток 3'!J62</f>
        <v>0</v>
      </c>
      <c r="J33" s="54">
        <f>'Додаток 3'!K62</f>
        <v>0</v>
      </c>
      <c r="K33" s="54">
        <f>'Додаток 3'!N62</f>
        <v>0</v>
      </c>
      <c r="L33" s="54">
        <f>'Додаток 3'!O62</f>
        <v>0</v>
      </c>
      <c r="M33" s="54">
        <f>'Додаток 3'!N62</f>
        <v>0</v>
      </c>
      <c r="N33" s="54">
        <f>'Додаток 3'!O62</f>
        <v>0</v>
      </c>
      <c r="O33" s="54">
        <f>'Додаток 3'!P62</f>
        <v>0</v>
      </c>
      <c r="P33" s="54">
        <f>'Додаток 3'!Q62</f>
        <v>0</v>
      </c>
      <c r="Q33" s="54">
        <f t="shared" si="1"/>
        <v>22995400</v>
      </c>
    </row>
    <row r="34" spans="1:18" s="28" customFormat="1" ht="36.75" customHeight="1" thickBot="1">
      <c r="A34" s="44"/>
      <c r="B34" s="44" t="s">
        <v>112</v>
      </c>
      <c r="C34" s="44"/>
      <c r="D34" s="68" t="s">
        <v>113</v>
      </c>
      <c r="E34" s="56">
        <f>E35+E37</f>
        <v>11559</v>
      </c>
      <c r="F34" s="56">
        <f aca="true" t="shared" si="9" ref="F34:P34">F35+F37</f>
        <v>11559</v>
      </c>
      <c r="G34" s="56">
        <f t="shared" si="9"/>
        <v>0</v>
      </c>
      <c r="H34" s="56">
        <f t="shared" si="9"/>
        <v>0</v>
      </c>
      <c r="I34" s="56">
        <f t="shared" si="9"/>
        <v>0</v>
      </c>
      <c r="J34" s="56">
        <f t="shared" si="9"/>
        <v>0</v>
      </c>
      <c r="K34" s="54">
        <f>'Додаток 3'!N63</f>
        <v>0</v>
      </c>
      <c r="L34" s="54">
        <f>'Додаток 3'!O63</f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6">
        <f t="shared" si="9"/>
        <v>0</v>
      </c>
      <c r="Q34" s="56">
        <f t="shared" si="1"/>
        <v>11559</v>
      </c>
      <c r="R34" s="73"/>
    </row>
    <row r="35" spans="1:17" ht="36.75" customHeight="1" hidden="1" thickBot="1">
      <c r="A35" s="35"/>
      <c r="B35" s="57" t="str">
        <f>'Додаток 3'!C64</f>
        <v>3021</v>
      </c>
      <c r="C35" s="57" t="str">
        <f>'Додаток 3'!D64</f>
        <v>1030</v>
      </c>
      <c r="D35" s="58" t="str">
        <f>'Додаток 3'!E64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5" s="54">
        <f>'Додаток 3'!F64</f>
        <v>0</v>
      </c>
      <c r="F35" s="54">
        <f>'Додаток 3'!G64</f>
        <v>0</v>
      </c>
      <c r="G35" s="54">
        <f>'Додаток 3'!H64</f>
        <v>0</v>
      </c>
      <c r="H35" s="54">
        <f>'Додаток 3'!I64</f>
        <v>0</v>
      </c>
      <c r="I35" s="54">
        <f>'Додаток 3'!J64</f>
        <v>0</v>
      </c>
      <c r="J35" s="54">
        <f>'Додаток 3'!K64</f>
        <v>0</v>
      </c>
      <c r="K35" s="54">
        <f>'Додаток 3'!N64</f>
        <v>0</v>
      </c>
      <c r="L35" s="54">
        <f>'Додаток 3'!O64</f>
        <v>0</v>
      </c>
      <c r="M35" s="54">
        <f>'Додаток 3'!N64</f>
        <v>0</v>
      </c>
      <c r="N35" s="54">
        <f>'Додаток 3'!O64</f>
        <v>0</v>
      </c>
      <c r="O35" s="54">
        <f>'Додаток 3'!P64</f>
        <v>0</v>
      </c>
      <c r="P35" s="54">
        <f>'Додаток 3'!Q64</f>
        <v>0</v>
      </c>
      <c r="Q35" s="54">
        <f t="shared" si="1"/>
        <v>0</v>
      </c>
    </row>
    <row r="36" spans="1:17" ht="49.5" customHeight="1" hidden="1" thickBot="1">
      <c r="A36" s="35"/>
      <c r="B36" s="35"/>
      <c r="C36" s="35"/>
      <c r="D36" s="58" t="e">
        <f>'Додаток 3'!E65</f>
        <v>#REF!</v>
      </c>
      <c r="E36" s="54">
        <f>'Додаток 3'!F65</f>
        <v>0</v>
      </c>
      <c r="F36" s="54">
        <f>'Додаток 3'!G65</f>
        <v>0</v>
      </c>
      <c r="G36" s="54">
        <f>'Додаток 3'!H65</f>
        <v>0</v>
      </c>
      <c r="H36" s="54">
        <f>'Додаток 3'!I65</f>
        <v>0</v>
      </c>
      <c r="I36" s="54">
        <f>'Додаток 3'!J65</f>
        <v>0</v>
      </c>
      <c r="J36" s="54">
        <f>'Додаток 3'!K65</f>
        <v>0</v>
      </c>
      <c r="K36" s="54">
        <f>'Додаток 3'!N65</f>
        <v>0</v>
      </c>
      <c r="L36" s="54">
        <f>'Додаток 3'!O65</f>
        <v>0</v>
      </c>
      <c r="M36" s="54">
        <f>'Додаток 3'!N65</f>
        <v>0</v>
      </c>
      <c r="N36" s="54">
        <f>'Додаток 3'!O65</f>
        <v>0</v>
      </c>
      <c r="O36" s="54">
        <f>'Додаток 3'!P65</f>
        <v>0</v>
      </c>
      <c r="P36" s="54">
        <f>'Додаток 3'!Q65</f>
        <v>0</v>
      </c>
      <c r="Q36" s="54">
        <f t="shared" si="1"/>
        <v>0</v>
      </c>
    </row>
    <row r="37" spans="1:17" ht="36" customHeight="1" thickBot="1">
      <c r="A37" s="35"/>
      <c r="B37" s="57" t="str">
        <f>'Додаток 3'!C66</f>
        <v>3022</v>
      </c>
      <c r="C37" s="57" t="str">
        <f>'Додаток 3'!D66</f>
        <v>1060</v>
      </c>
      <c r="D37" s="58" t="str">
        <f>'Додаток 3'!E66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7" s="54">
        <f>'Додаток 3'!F66</f>
        <v>11559</v>
      </c>
      <c r="F37" s="54">
        <f>'Додаток 3'!G66</f>
        <v>11559</v>
      </c>
      <c r="G37" s="54">
        <f>'Додаток 3'!H66</f>
        <v>0</v>
      </c>
      <c r="H37" s="54">
        <f>'Додаток 3'!I66</f>
        <v>0</v>
      </c>
      <c r="I37" s="54">
        <f>'Додаток 3'!J66</f>
        <v>0</v>
      </c>
      <c r="J37" s="54">
        <f>'Додаток 3'!K66</f>
        <v>0</v>
      </c>
      <c r="K37" s="54">
        <f>'Додаток 3'!N66</f>
        <v>0</v>
      </c>
      <c r="L37" s="54">
        <f>'Додаток 3'!O66</f>
        <v>0</v>
      </c>
      <c r="M37" s="54">
        <f>'Додаток 3'!N66</f>
        <v>0</v>
      </c>
      <c r="N37" s="54">
        <f>'Додаток 3'!O66</f>
        <v>0</v>
      </c>
      <c r="O37" s="54">
        <f>'Додаток 3'!P66</f>
        <v>0</v>
      </c>
      <c r="P37" s="54">
        <f>'Додаток 3'!Q66</f>
        <v>0</v>
      </c>
      <c r="Q37" s="54">
        <f t="shared" si="1"/>
        <v>11559</v>
      </c>
    </row>
    <row r="38" spans="1:17" ht="21" customHeight="1" thickBot="1">
      <c r="A38" s="35"/>
      <c r="B38" s="57"/>
      <c r="C38" s="57"/>
      <c r="D38" s="58" t="s">
        <v>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52.5" customHeight="1" thickBot="1">
      <c r="A39" s="35"/>
      <c r="B39" s="35"/>
      <c r="C39" s="35"/>
      <c r="D39" s="58" t="str">
        <f>'Додаток 3'!E68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9" s="54">
        <f>'Додаток 3'!F68</f>
        <v>11559</v>
      </c>
      <c r="F39" s="54">
        <f>'Додаток 3'!G68</f>
        <v>11559</v>
      </c>
      <c r="G39" s="54">
        <f>'Додаток 3'!H68</f>
        <v>0</v>
      </c>
      <c r="H39" s="54">
        <f>'Додаток 3'!I68</f>
        <v>0</v>
      </c>
      <c r="I39" s="54">
        <f>'Додаток 3'!J68</f>
        <v>0</v>
      </c>
      <c r="J39" s="54">
        <f>'Додаток 3'!K68</f>
        <v>0</v>
      </c>
      <c r="K39" s="54">
        <f>'Додаток 3'!N68</f>
        <v>0</v>
      </c>
      <c r="L39" s="54">
        <f>'Додаток 3'!O68</f>
        <v>0</v>
      </c>
      <c r="M39" s="54">
        <f>'Додаток 3'!N68</f>
        <v>0</v>
      </c>
      <c r="N39" s="54">
        <f>'Додаток 3'!O68</f>
        <v>0</v>
      </c>
      <c r="O39" s="54">
        <f>'Додаток 3'!P68</f>
        <v>0</v>
      </c>
      <c r="P39" s="54">
        <f>'Додаток 3'!Q68</f>
        <v>0</v>
      </c>
      <c r="Q39" s="54">
        <f t="shared" si="1"/>
        <v>11559</v>
      </c>
    </row>
    <row r="40" spans="1:17" s="28" customFormat="1" ht="49.5" customHeight="1" thickBot="1">
      <c r="A40" s="44"/>
      <c r="B40" s="44" t="s">
        <v>114</v>
      </c>
      <c r="C40" s="59"/>
      <c r="D40" s="68" t="str">
        <f>'Додаток 3'!E69</f>
        <v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40" s="56">
        <f>'Додаток 3'!F69</f>
        <v>61355</v>
      </c>
      <c r="F40" s="56">
        <f>'Додаток 3'!G69</f>
        <v>61355</v>
      </c>
      <c r="G40" s="56">
        <f>'Додаток 3'!H69</f>
        <v>0</v>
      </c>
      <c r="H40" s="56">
        <f>'Додаток 3'!I69</f>
        <v>0</v>
      </c>
      <c r="I40" s="56">
        <f>'Додаток 3'!J69</f>
        <v>0</v>
      </c>
      <c r="J40" s="56">
        <f>'Додаток 3'!K69</f>
        <v>0</v>
      </c>
      <c r="K40" s="54">
        <f>'Додаток 3'!N69</f>
        <v>0</v>
      </c>
      <c r="L40" s="54">
        <f>'Додаток 3'!O69</f>
        <v>0</v>
      </c>
      <c r="M40" s="56">
        <f>'Додаток 3'!N69</f>
        <v>0</v>
      </c>
      <c r="N40" s="56">
        <f>'Додаток 3'!O69</f>
        <v>0</v>
      </c>
      <c r="O40" s="56">
        <f>'Додаток 3'!P69</f>
        <v>0</v>
      </c>
      <c r="P40" s="56">
        <f>'Додаток 3'!Q69</f>
        <v>0</v>
      </c>
      <c r="Q40" s="56">
        <f t="shared" si="1"/>
        <v>61355</v>
      </c>
    </row>
    <row r="41" spans="1:17" ht="23.25" customHeight="1" thickBot="1">
      <c r="A41" s="35"/>
      <c r="B41" s="57" t="str">
        <f>'Додаток 3'!C70</f>
        <v>3031</v>
      </c>
      <c r="C41" s="57" t="str">
        <f>'Додаток 3'!D70</f>
        <v>1030</v>
      </c>
      <c r="D41" s="58" t="str">
        <f>'Додаток 3'!E70</f>
        <v>Надання інших пільг окремим категоріям громадян відповідно до законодавства</v>
      </c>
      <c r="E41" s="54">
        <f>'Додаток 3'!F70</f>
        <v>43312</v>
      </c>
      <c r="F41" s="54">
        <f>'Додаток 3'!G70</f>
        <v>43312</v>
      </c>
      <c r="G41" s="54">
        <f>'Додаток 3'!H70</f>
        <v>0</v>
      </c>
      <c r="H41" s="54">
        <f>'Додаток 3'!I70</f>
        <v>0</v>
      </c>
      <c r="I41" s="54">
        <f>'Додаток 3'!J70</f>
        <v>0</v>
      </c>
      <c r="J41" s="54">
        <f>'Додаток 3'!K70</f>
        <v>0</v>
      </c>
      <c r="K41" s="54">
        <f>'Додаток 3'!N70</f>
        <v>0</v>
      </c>
      <c r="L41" s="54">
        <f>'Додаток 3'!O70</f>
        <v>0</v>
      </c>
      <c r="M41" s="54">
        <f>'Додаток 3'!N70</f>
        <v>0</v>
      </c>
      <c r="N41" s="54">
        <f>'Додаток 3'!O70</f>
        <v>0</v>
      </c>
      <c r="O41" s="54">
        <f>'Додаток 3'!P70</f>
        <v>0</v>
      </c>
      <c r="P41" s="54">
        <f>'Додаток 3'!Q70</f>
        <v>0</v>
      </c>
      <c r="Q41" s="54">
        <f t="shared" si="1"/>
        <v>43312</v>
      </c>
    </row>
    <row r="42" spans="1:17" ht="23.25" customHeight="1" thickBot="1">
      <c r="A42" s="35"/>
      <c r="B42" s="57"/>
      <c r="C42" s="57"/>
      <c r="D42" s="58" t="s">
        <v>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ht="27" customHeight="1" thickBot="1">
      <c r="A43" s="35"/>
      <c r="B43" s="35"/>
      <c r="C43" s="35"/>
      <c r="D43" s="58" t="str">
        <f>'Додаток 3'!E72</f>
        <v>за рахунок субвенції з міського бюджету на надання пільг окремим категоріям громадян відповідно до законодавства</v>
      </c>
      <c r="E43" s="54">
        <f>'Додаток 3'!F72</f>
        <v>43312</v>
      </c>
      <c r="F43" s="54">
        <f>'Додаток 3'!G72</f>
        <v>43312</v>
      </c>
      <c r="G43" s="54">
        <f>'Додаток 3'!H72</f>
        <v>0</v>
      </c>
      <c r="H43" s="54">
        <f>'Додаток 3'!I72</f>
        <v>0</v>
      </c>
      <c r="I43" s="54">
        <f>'Додаток 3'!J72</f>
        <v>0</v>
      </c>
      <c r="J43" s="54">
        <f>'Додаток 3'!K72</f>
        <v>0</v>
      </c>
      <c r="K43" s="54">
        <f>'Додаток 3'!N72</f>
        <v>0</v>
      </c>
      <c r="L43" s="54">
        <f>'Додаток 3'!O72</f>
        <v>0</v>
      </c>
      <c r="M43" s="54">
        <f>'Додаток 3'!N72</f>
        <v>0</v>
      </c>
      <c r="N43" s="54">
        <f>'Додаток 3'!O72</f>
        <v>0</v>
      </c>
      <c r="O43" s="54">
        <f>'Додаток 3'!P72</f>
        <v>0</v>
      </c>
      <c r="P43" s="54">
        <f>'Додаток 3'!Q72</f>
        <v>0</v>
      </c>
      <c r="Q43" s="54">
        <f t="shared" si="1"/>
        <v>43312</v>
      </c>
    </row>
    <row r="44" spans="1:17" ht="19.5" customHeight="1" thickBot="1">
      <c r="A44" s="37"/>
      <c r="B44" s="57" t="str">
        <f>'Додаток 3'!C73</f>
        <v>3032</v>
      </c>
      <c r="C44" s="57" t="str">
        <f>'Додаток 3'!D73</f>
        <v>1070</v>
      </c>
      <c r="D44" s="58" t="str">
        <f>'Додаток 3'!E73</f>
        <v>Надання пільг окремим категоріям громадян з оплати послуг зв'язку</v>
      </c>
      <c r="E44" s="54">
        <f>'Додаток 3'!F73</f>
        <v>18043</v>
      </c>
      <c r="F44" s="54">
        <f>'Додаток 3'!G73</f>
        <v>18043</v>
      </c>
      <c r="G44" s="54">
        <f>'Додаток 3'!H73</f>
        <v>0</v>
      </c>
      <c r="H44" s="54">
        <f>'Додаток 3'!I73</f>
        <v>0</v>
      </c>
      <c r="I44" s="54">
        <f>'Додаток 3'!J73</f>
        <v>0</v>
      </c>
      <c r="J44" s="54">
        <f>'Додаток 3'!K73</f>
        <v>0</v>
      </c>
      <c r="K44" s="54">
        <f>'Додаток 3'!N73</f>
        <v>0</v>
      </c>
      <c r="L44" s="54">
        <f>'Додаток 3'!O73</f>
        <v>0</v>
      </c>
      <c r="M44" s="54">
        <f>'Додаток 3'!N73</f>
        <v>0</v>
      </c>
      <c r="N44" s="54">
        <f>'Додаток 3'!O73</f>
        <v>0</v>
      </c>
      <c r="O44" s="54">
        <f>'Додаток 3'!P73</f>
        <v>0</v>
      </c>
      <c r="P44" s="54">
        <f>'Додаток 3'!Q73</f>
        <v>0</v>
      </c>
      <c r="Q44" s="54">
        <f t="shared" si="1"/>
        <v>18043</v>
      </c>
    </row>
    <row r="45" spans="1:17" ht="19.5" customHeight="1" thickBot="1">
      <c r="A45" s="37"/>
      <c r="B45" s="57"/>
      <c r="C45" s="57"/>
      <c r="D45" s="58" t="s">
        <v>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24.75" customHeight="1" thickBot="1">
      <c r="A46" s="37"/>
      <c r="B46" s="37"/>
      <c r="C46" s="35"/>
      <c r="D46" s="58" t="str">
        <f>'Додаток 3'!E75</f>
        <v>за рахунок субвенції з міського бюджету на надання пільг окремим категоріям громадян відповідно до законодавства</v>
      </c>
      <c r="E46" s="54">
        <f>'Додаток 3'!F75</f>
        <v>18043</v>
      </c>
      <c r="F46" s="54">
        <f>'Додаток 3'!G75</f>
        <v>18043</v>
      </c>
      <c r="G46" s="54">
        <f>'Додаток 3'!H75</f>
        <v>0</v>
      </c>
      <c r="H46" s="54">
        <f>'Додаток 3'!I75</f>
        <v>0</v>
      </c>
      <c r="I46" s="54">
        <f>'Додаток 3'!J75</f>
        <v>0</v>
      </c>
      <c r="J46" s="54">
        <f>'Додаток 3'!K75</f>
        <v>0</v>
      </c>
      <c r="K46" s="54">
        <f>'Додаток 3'!N75</f>
        <v>0</v>
      </c>
      <c r="L46" s="54">
        <f>'Додаток 3'!O75</f>
        <v>0</v>
      </c>
      <c r="M46" s="54">
        <f>'Додаток 3'!N75</f>
        <v>0</v>
      </c>
      <c r="N46" s="54">
        <f>'Додаток 3'!O75</f>
        <v>0</v>
      </c>
      <c r="O46" s="54">
        <f>'Додаток 3'!P75</f>
        <v>0</v>
      </c>
      <c r="P46" s="54">
        <f>'Додаток 3'!Q75</f>
        <v>0</v>
      </c>
      <c r="Q46" s="54">
        <f t="shared" si="1"/>
        <v>18043</v>
      </c>
    </row>
    <row r="47" spans="1:17" s="27" customFormat="1" ht="33" customHeight="1" thickBot="1">
      <c r="A47" s="37"/>
      <c r="B47" s="53" t="s">
        <v>115</v>
      </c>
      <c r="C47" s="44"/>
      <c r="D47" s="84" t="s">
        <v>140</v>
      </c>
      <c r="E47" s="56">
        <f>E48+E51+E54+E57+E60+E63+E66</f>
        <v>30496534</v>
      </c>
      <c r="F47" s="56">
        <f>F48+F51+F54+F57+F60+F63+F66</f>
        <v>30496534</v>
      </c>
      <c r="G47" s="54">
        <f aca="true" t="shared" si="10" ref="G47:P47">G48+G51+G54+G57+G60+G63+G66</f>
        <v>0</v>
      </c>
      <c r="H47" s="54">
        <f t="shared" si="10"/>
        <v>0</v>
      </c>
      <c r="I47" s="54">
        <f t="shared" si="10"/>
        <v>0</v>
      </c>
      <c r="J47" s="54">
        <f t="shared" si="10"/>
        <v>0</v>
      </c>
      <c r="K47" s="54">
        <f>'Додаток 3'!N76</f>
        <v>0</v>
      </c>
      <c r="L47" s="54">
        <f>'Додаток 3'!O76</f>
        <v>0</v>
      </c>
      <c r="M47" s="54">
        <f t="shared" si="10"/>
        <v>0</v>
      </c>
      <c r="N47" s="54">
        <f t="shared" si="10"/>
        <v>0</v>
      </c>
      <c r="O47" s="54">
        <f t="shared" si="10"/>
        <v>0</v>
      </c>
      <c r="P47" s="54">
        <f t="shared" si="10"/>
        <v>0</v>
      </c>
      <c r="Q47" s="54">
        <f t="shared" si="1"/>
        <v>30496534</v>
      </c>
    </row>
    <row r="48" spans="1:17" ht="21" customHeight="1" thickBot="1">
      <c r="A48" s="35"/>
      <c r="B48" s="35" t="s">
        <v>39</v>
      </c>
      <c r="C48" s="35" t="s">
        <v>13</v>
      </c>
      <c r="D48" s="79" t="str">
        <f>'Додаток 3'!E77</f>
        <v>Надання допомоги у зв'язку з вагітністю і пологами</v>
      </c>
      <c r="E48" s="54">
        <f>'Додаток 3'!F77</f>
        <v>281696</v>
      </c>
      <c r="F48" s="54">
        <f>'Додаток 3'!G77</f>
        <v>281696</v>
      </c>
      <c r="G48" s="54">
        <f>'Додаток 3'!H77</f>
        <v>0</v>
      </c>
      <c r="H48" s="54">
        <f>'Додаток 3'!I77</f>
        <v>0</v>
      </c>
      <c r="I48" s="54">
        <f>'Додаток 3'!J77</f>
        <v>0</v>
      </c>
      <c r="J48" s="54">
        <f>'Додаток 3'!K77</f>
        <v>0</v>
      </c>
      <c r="K48" s="54">
        <f>'Додаток 3'!N77</f>
        <v>0</v>
      </c>
      <c r="L48" s="54">
        <f>'Додаток 3'!O77</f>
        <v>0</v>
      </c>
      <c r="M48" s="54">
        <f>'Додаток 3'!N77</f>
        <v>0</v>
      </c>
      <c r="N48" s="54">
        <f>'Додаток 3'!O77</f>
        <v>0</v>
      </c>
      <c r="O48" s="54">
        <f>'Додаток 3'!P77</f>
        <v>0</v>
      </c>
      <c r="P48" s="54">
        <f>'Додаток 3'!Q77</f>
        <v>0</v>
      </c>
      <c r="Q48" s="54">
        <f t="shared" si="1"/>
        <v>281696</v>
      </c>
    </row>
    <row r="49" spans="1:17" ht="21" customHeight="1" thickBot="1">
      <c r="A49" s="35"/>
      <c r="B49" s="35"/>
      <c r="C49" s="35"/>
      <c r="D49" s="58" t="s">
        <v>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1:17" ht="132" customHeight="1" thickBot="1">
      <c r="A50" s="35"/>
      <c r="B50" s="35"/>
      <c r="C50" s="43"/>
      <c r="D50" s="79" t="str">
        <f>'Додаток 3'!E79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4">
        <f>'Додаток 3'!F79</f>
        <v>281696</v>
      </c>
      <c r="F50" s="54">
        <f>'Додаток 3'!G79</f>
        <v>281696</v>
      </c>
      <c r="G50" s="54">
        <f>'Додаток 3'!H79</f>
        <v>0</v>
      </c>
      <c r="H50" s="54">
        <f>'Додаток 3'!I79</f>
        <v>0</v>
      </c>
      <c r="I50" s="54">
        <f>'Додаток 3'!J79</f>
        <v>0</v>
      </c>
      <c r="J50" s="54">
        <f>'Додаток 3'!K79</f>
        <v>0</v>
      </c>
      <c r="K50" s="54">
        <f>'Додаток 3'!N79</f>
        <v>0</v>
      </c>
      <c r="L50" s="54">
        <f>'Додаток 3'!O79</f>
        <v>0</v>
      </c>
      <c r="M50" s="54">
        <f>'Додаток 3'!N79</f>
        <v>0</v>
      </c>
      <c r="N50" s="54">
        <f>'Додаток 3'!O79</f>
        <v>0</v>
      </c>
      <c r="O50" s="54">
        <f>'Додаток 3'!P79</f>
        <v>0</v>
      </c>
      <c r="P50" s="54">
        <f>'Додаток 3'!Q79</f>
        <v>0</v>
      </c>
      <c r="Q50" s="54">
        <f t="shared" si="1"/>
        <v>281696</v>
      </c>
    </row>
    <row r="51" spans="1:17" ht="25.5" customHeight="1" thickBot="1">
      <c r="A51" s="35"/>
      <c r="B51" s="35" t="s">
        <v>142</v>
      </c>
      <c r="C51" s="35" t="s">
        <v>13</v>
      </c>
      <c r="D51" s="79" t="str">
        <f>'Додаток 3'!E80</f>
        <v>Надання допомоги при усиновленні дитини</v>
      </c>
      <c r="E51" s="54">
        <f>'Додаток 3'!F80</f>
        <v>102648</v>
      </c>
      <c r="F51" s="54">
        <f>'Додаток 3'!G80</f>
        <v>102648</v>
      </c>
      <c r="G51" s="54">
        <f>'Додаток 3'!H80</f>
        <v>0</v>
      </c>
      <c r="H51" s="54">
        <f>'Додаток 3'!I80</f>
        <v>0</v>
      </c>
      <c r="I51" s="54">
        <f>'Додаток 3'!J80</f>
        <v>0</v>
      </c>
      <c r="J51" s="54">
        <f>'Додаток 3'!K80</f>
        <v>0</v>
      </c>
      <c r="K51" s="54">
        <f>'Додаток 3'!N80</f>
        <v>0</v>
      </c>
      <c r="L51" s="54">
        <f>'Додаток 3'!O80</f>
        <v>0</v>
      </c>
      <c r="M51" s="54">
        <f>'Додаток 3'!N80</f>
        <v>0</v>
      </c>
      <c r="N51" s="54">
        <f>'Додаток 3'!O80</f>
        <v>0</v>
      </c>
      <c r="O51" s="54">
        <f>'Додаток 3'!P80</f>
        <v>0</v>
      </c>
      <c r="P51" s="54">
        <f>'Додаток 3'!Q80</f>
        <v>0</v>
      </c>
      <c r="Q51" s="54">
        <f t="shared" si="1"/>
        <v>102648</v>
      </c>
    </row>
    <row r="52" spans="1:17" ht="19.5" customHeight="1" thickBot="1">
      <c r="A52" s="35"/>
      <c r="B52" s="35"/>
      <c r="C52" s="35"/>
      <c r="D52" s="58" t="s">
        <v>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129" customHeight="1" thickBot="1">
      <c r="A53" s="35"/>
      <c r="B53" s="35"/>
      <c r="C53" s="43"/>
      <c r="D53" s="79" t="str">
        <f>'Додаток 3'!E82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4">
        <f>'Додаток 3'!F82</f>
        <v>102648</v>
      </c>
      <c r="F53" s="54">
        <f>'Додаток 3'!G82</f>
        <v>102648</v>
      </c>
      <c r="G53" s="54">
        <f>'Додаток 3'!H82</f>
        <v>0</v>
      </c>
      <c r="H53" s="54">
        <f>'Додаток 3'!I82</f>
        <v>0</v>
      </c>
      <c r="I53" s="54">
        <f>'Додаток 3'!J82</f>
        <v>0</v>
      </c>
      <c r="J53" s="54">
        <f>'Додаток 3'!K82</f>
        <v>0</v>
      </c>
      <c r="K53" s="54">
        <f>'Додаток 3'!N82</f>
        <v>0</v>
      </c>
      <c r="L53" s="54">
        <f>'Додаток 3'!O82</f>
        <v>0</v>
      </c>
      <c r="M53" s="54">
        <f>'Додаток 3'!N82</f>
        <v>0</v>
      </c>
      <c r="N53" s="54">
        <f>'Додаток 3'!O82</f>
        <v>0</v>
      </c>
      <c r="O53" s="54">
        <f>'Додаток 3'!P82</f>
        <v>0</v>
      </c>
      <c r="P53" s="54">
        <f>'Додаток 3'!Q82</f>
        <v>0</v>
      </c>
      <c r="Q53" s="54">
        <f t="shared" si="1"/>
        <v>102648</v>
      </c>
    </row>
    <row r="54" spans="1:17" ht="22.5" customHeight="1" thickBot="1">
      <c r="A54" s="35"/>
      <c r="B54" s="35" t="s">
        <v>40</v>
      </c>
      <c r="C54" s="35" t="s">
        <v>13</v>
      </c>
      <c r="D54" s="79" t="str">
        <f>'Додаток 3'!E83</f>
        <v>Надання допомоги при народженні дитини</v>
      </c>
      <c r="E54" s="54">
        <f>'Додаток 3'!F83</f>
        <v>18728971</v>
      </c>
      <c r="F54" s="54">
        <f>'Додаток 3'!G83</f>
        <v>18728971</v>
      </c>
      <c r="G54" s="54">
        <f>'Додаток 3'!H83</f>
        <v>0</v>
      </c>
      <c r="H54" s="54">
        <f>'Додаток 3'!I83</f>
        <v>0</v>
      </c>
      <c r="I54" s="54">
        <f>'Додаток 3'!J83</f>
        <v>0</v>
      </c>
      <c r="J54" s="54">
        <f>'Додаток 3'!K83</f>
        <v>0</v>
      </c>
      <c r="K54" s="54">
        <f>'Додаток 3'!N83</f>
        <v>0</v>
      </c>
      <c r="L54" s="54">
        <f>'Додаток 3'!O83</f>
        <v>0</v>
      </c>
      <c r="M54" s="54">
        <f>'Додаток 3'!N83</f>
        <v>0</v>
      </c>
      <c r="N54" s="54">
        <f>'Додаток 3'!O83</f>
        <v>0</v>
      </c>
      <c r="O54" s="54">
        <f>'Додаток 3'!P83</f>
        <v>0</v>
      </c>
      <c r="P54" s="54">
        <f>'Додаток 3'!Q83</f>
        <v>0</v>
      </c>
      <c r="Q54" s="54">
        <f t="shared" si="1"/>
        <v>18728971</v>
      </c>
    </row>
    <row r="55" spans="1:17" ht="22.5" customHeight="1" thickBot="1">
      <c r="A55" s="35"/>
      <c r="B55" s="35"/>
      <c r="C55" s="35"/>
      <c r="D55" s="58" t="s">
        <v>9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1:17" ht="127.5" customHeight="1" thickBot="1">
      <c r="A56" s="35"/>
      <c r="B56" s="35"/>
      <c r="C56" s="43"/>
      <c r="D56" s="79" t="str">
        <f>'Додаток 3'!E85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4">
        <f>'Додаток 3'!F85</f>
        <v>18728971</v>
      </c>
      <c r="F56" s="54">
        <f>'Додаток 3'!G85</f>
        <v>18728971</v>
      </c>
      <c r="G56" s="54">
        <f>'Додаток 3'!H85</f>
        <v>0</v>
      </c>
      <c r="H56" s="54">
        <f>'Додаток 3'!I85</f>
        <v>0</v>
      </c>
      <c r="I56" s="54">
        <f>'Додаток 3'!J85</f>
        <v>0</v>
      </c>
      <c r="J56" s="54">
        <f>'Додаток 3'!K85</f>
        <v>0</v>
      </c>
      <c r="K56" s="54">
        <f>'Додаток 3'!N85</f>
        <v>0</v>
      </c>
      <c r="L56" s="54">
        <f>'Додаток 3'!O85</f>
        <v>0</v>
      </c>
      <c r="M56" s="54">
        <f>'Додаток 3'!N85</f>
        <v>0</v>
      </c>
      <c r="N56" s="54">
        <f>'Додаток 3'!O85</f>
        <v>0</v>
      </c>
      <c r="O56" s="54">
        <f>'Додаток 3'!P85</f>
        <v>0</v>
      </c>
      <c r="P56" s="54">
        <f>'Додаток 3'!Q85</f>
        <v>0</v>
      </c>
      <c r="Q56" s="54">
        <f t="shared" si="1"/>
        <v>18728971</v>
      </c>
    </row>
    <row r="57" spans="1:17" ht="21" customHeight="1" thickBot="1">
      <c r="A57" s="35"/>
      <c r="B57" s="35" t="s">
        <v>41</v>
      </c>
      <c r="C57" s="35" t="s">
        <v>13</v>
      </c>
      <c r="D57" s="79" t="str">
        <f>'Додаток 3'!E86</f>
        <v>Надання допомоги на дітей, над якими встановлено опіку чи піклування</v>
      </c>
      <c r="E57" s="54">
        <f>'Додаток 3'!F86</f>
        <v>2079501</v>
      </c>
      <c r="F57" s="54">
        <f>'Додаток 3'!G86</f>
        <v>2079501</v>
      </c>
      <c r="G57" s="54">
        <f>'Додаток 3'!H86</f>
        <v>0</v>
      </c>
      <c r="H57" s="54">
        <f>'Додаток 3'!I86</f>
        <v>0</v>
      </c>
      <c r="I57" s="54">
        <f>'Додаток 3'!J86</f>
        <v>0</v>
      </c>
      <c r="J57" s="54">
        <f>'Додаток 3'!K86</f>
        <v>0</v>
      </c>
      <c r="K57" s="54">
        <f>'Додаток 3'!N86</f>
        <v>0</v>
      </c>
      <c r="L57" s="54">
        <f>'Додаток 3'!O86</f>
        <v>0</v>
      </c>
      <c r="M57" s="54">
        <f>'Додаток 3'!N86</f>
        <v>0</v>
      </c>
      <c r="N57" s="54">
        <f>'Додаток 3'!O86</f>
        <v>0</v>
      </c>
      <c r="O57" s="54">
        <f>'Додаток 3'!P86</f>
        <v>0</v>
      </c>
      <c r="P57" s="54">
        <f>'Додаток 3'!Q86</f>
        <v>0</v>
      </c>
      <c r="Q57" s="54">
        <f t="shared" si="1"/>
        <v>2079501</v>
      </c>
    </row>
    <row r="58" spans="1:17" ht="21" customHeight="1" thickBot="1">
      <c r="A58" s="35"/>
      <c r="B58" s="35"/>
      <c r="C58" s="35"/>
      <c r="D58" s="58" t="s">
        <v>9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1:17" ht="133.5" customHeight="1" thickBot="1">
      <c r="A59" s="35"/>
      <c r="B59" s="35"/>
      <c r="C59" s="35"/>
      <c r="D59" s="79" t="str">
        <f>'Додаток 3'!E88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4">
        <f>'Додаток 3'!F88</f>
        <v>2079501</v>
      </c>
      <c r="F59" s="54">
        <f>'Додаток 3'!G88</f>
        <v>2079501</v>
      </c>
      <c r="G59" s="54">
        <f>'Додаток 3'!H88</f>
        <v>0</v>
      </c>
      <c r="H59" s="54">
        <f>'Додаток 3'!I88</f>
        <v>0</v>
      </c>
      <c r="I59" s="54">
        <f>'Додаток 3'!J88</f>
        <v>0</v>
      </c>
      <c r="J59" s="54">
        <f>'Додаток 3'!K88</f>
        <v>0</v>
      </c>
      <c r="K59" s="54">
        <f>'Додаток 3'!N88</f>
        <v>0</v>
      </c>
      <c r="L59" s="54">
        <f>'Додаток 3'!O88</f>
        <v>0</v>
      </c>
      <c r="M59" s="54">
        <f>'Додаток 3'!N88</f>
        <v>0</v>
      </c>
      <c r="N59" s="54">
        <f>'Додаток 3'!O88</f>
        <v>0</v>
      </c>
      <c r="O59" s="54">
        <f>'Додаток 3'!P88</f>
        <v>0</v>
      </c>
      <c r="P59" s="54">
        <f>'Додаток 3'!Q88</f>
        <v>0</v>
      </c>
      <c r="Q59" s="54">
        <f t="shared" si="1"/>
        <v>2079501</v>
      </c>
    </row>
    <row r="60" spans="1:17" ht="20.25" customHeight="1" thickBot="1">
      <c r="A60" s="35"/>
      <c r="B60" s="35" t="s">
        <v>43</v>
      </c>
      <c r="C60" s="35" t="s">
        <v>13</v>
      </c>
      <c r="D60" s="79" t="str">
        <f>'Додаток 3'!E89</f>
        <v>Надання допомоги на дітей одиноким матерям</v>
      </c>
      <c r="E60" s="54">
        <f>'Додаток 3'!F89</f>
        <v>5462187</v>
      </c>
      <c r="F60" s="54">
        <f>'Додаток 3'!G89</f>
        <v>5462187</v>
      </c>
      <c r="G60" s="54">
        <f>'Додаток 3'!H89</f>
        <v>0</v>
      </c>
      <c r="H60" s="54">
        <f>'Додаток 3'!I89</f>
        <v>0</v>
      </c>
      <c r="I60" s="54">
        <f>'Додаток 3'!J89</f>
        <v>0</v>
      </c>
      <c r="J60" s="54">
        <f>'Додаток 3'!K89</f>
        <v>0</v>
      </c>
      <c r="K60" s="54">
        <f>'Додаток 3'!N89</f>
        <v>0</v>
      </c>
      <c r="L60" s="54">
        <f>'Додаток 3'!O89</f>
        <v>0</v>
      </c>
      <c r="M60" s="54">
        <f>'Додаток 3'!N89</f>
        <v>0</v>
      </c>
      <c r="N60" s="54">
        <f>'Додаток 3'!O89</f>
        <v>0</v>
      </c>
      <c r="O60" s="54">
        <f>'Додаток 3'!P89</f>
        <v>0</v>
      </c>
      <c r="P60" s="54">
        <f>'Додаток 3'!Q89</f>
        <v>0</v>
      </c>
      <c r="Q60" s="54">
        <f t="shared" si="1"/>
        <v>5462187</v>
      </c>
    </row>
    <row r="61" spans="1:17" ht="20.25" customHeight="1" thickBot="1">
      <c r="A61" s="35"/>
      <c r="B61" s="35"/>
      <c r="C61" s="35"/>
      <c r="D61" s="58" t="s">
        <v>9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1:17" ht="129.75" customHeight="1" thickBot="1">
      <c r="A62" s="35"/>
      <c r="B62" s="35"/>
      <c r="C62" s="35"/>
      <c r="D62" s="79" t="str">
        <f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4">
        <f>'Додаток 3'!F91</f>
        <v>5462187</v>
      </c>
      <c r="F62" s="54">
        <f>'Додаток 3'!G91</f>
        <v>5462187</v>
      </c>
      <c r="G62" s="54">
        <f>'Додаток 3'!H91</f>
        <v>0</v>
      </c>
      <c r="H62" s="54">
        <f>'Додаток 3'!I91</f>
        <v>0</v>
      </c>
      <c r="I62" s="54">
        <f>'Додаток 3'!J91</f>
        <v>0</v>
      </c>
      <c r="J62" s="54">
        <f>'Додаток 3'!K91</f>
        <v>0</v>
      </c>
      <c r="K62" s="54">
        <f>'Додаток 3'!N91</f>
        <v>0</v>
      </c>
      <c r="L62" s="54">
        <f>'Додаток 3'!O91</f>
        <v>0</v>
      </c>
      <c r="M62" s="54">
        <f>'Додаток 3'!N91</f>
        <v>0</v>
      </c>
      <c r="N62" s="54">
        <f>'Додаток 3'!O91</f>
        <v>0</v>
      </c>
      <c r="O62" s="54">
        <f>'Додаток 3'!P91</f>
        <v>0</v>
      </c>
      <c r="P62" s="54">
        <f>'Додаток 3'!Q91</f>
        <v>0</v>
      </c>
      <c r="Q62" s="54">
        <f t="shared" si="1"/>
        <v>5462187</v>
      </c>
    </row>
    <row r="63" spans="1:17" ht="21.75" customHeight="1" thickBot="1">
      <c r="A63" s="35"/>
      <c r="B63" s="35" t="s">
        <v>45</v>
      </c>
      <c r="C63" s="35" t="s">
        <v>13</v>
      </c>
      <c r="D63" s="79" t="str">
        <f>'Додаток 3'!E92</f>
        <v>Надання тимчасової державної допомоги дітям</v>
      </c>
      <c r="E63" s="54">
        <f>'Додаток 3'!F92</f>
        <v>138450</v>
      </c>
      <c r="F63" s="54">
        <f>'Додаток 3'!G92</f>
        <v>138450</v>
      </c>
      <c r="G63" s="54">
        <f>'Додаток 3'!H92</f>
        <v>0</v>
      </c>
      <c r="H63" s="54">
        <f>'Додаток 3'!I92</f>
        <v>0</v>
      </c>
      <c r="I63" s="54">
        <f>'Додаток 3'!J92</f>
        <v>0</v>
      </c>
      <c r="J63" s="54">
        <f>'Додаток 3'!K92</f>
        <v>0</v>
      </c>
      <c r="K63" s="54">
        <f>'Додаток 3'!N92</f>
        <v>0</v>
      </c>
      <c r="L63" s="54">
        <f>'Додаток 3'!O92</f>
        <v>0</v>
      </c>
      <c r="M63" s="54">
        <f>'Додаток 3'!N92</f>
        <v>0</v>
      </c>
      <c r="N63" s="54">
        <f>'Додаток 3'!O92</f>
        <v>0</v>
      </c>
      <c r="O63" s="54">
        <f>'Додаток 3'!P92</f>
        <v>0</v>
      </c>
      <c r="P63" s="54">
        <f>'Додаток 3'!Q92</f>
        <v>0</v>
      </c>
      <c r="Q63" s="54">
        <f t="shared" si="1"/>
        <v>138450</v>
      </c>
    </row>
    <row r="64" spans="1:17" ht="21.75" customHeight="1" thickBot="1">
      <c r="A64" s="35"/>
      <c r="B64" s="35"/>
      <c r="C64" s="35"/>
      <c r="D64" s="58" t="s">
        <v>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  <row r="65" spans="1:17" ht="133.5" customHeight="1" thickBot="1">
      <c r="A65" s="35"/>
      <c r="B65" s="35"/>
      <c r="C65" s="43"/>
      <c r="D65" s="79" t="str">
        <f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4">
        <f>'Додаток 3'!F94</f>
        <v>138450</v>
      </c>
      <c r="F65" s="54">
        <f>'Додаток 3'!G94</f>
        <v>138450</v>
      </c>
      <c r="G65" s="54">
        <f>'Додаток 3'!H94</f>
        <v>0</v>
      </c>
      <c r="H65" s="54">
        <f>'Додаток 3'!I94</f>
        <v>0</v>
      </c>
      <c r="I65" s="54">
        <f>'Додаток 3'!J94</f>
        <v>0</v>
      </c>
      <c r="J65" s="54">
        <f>'Додаток 3'!K94</f>
        <v>0</v>
      </c>
      <c r="K65" s="54">
        <f>'Додаток 3'!N94</f>
        <v>0</v>
      </c>
      <c r="L65" s="54">
        <f>'Додаток 3'!O94</f>
        <v>0</v>
      </c>
      <c r="M65" s="54">
        <f>'Додаток 3'!N94</f>
        <v>0</v>
      </c>
      <c r="N65" s="54">
        <f>'Додаток 3'!O94</f>
        <v>0</v>
      </c>
      <c r="O65" s="54">
        <f>'Додаток 3'!P94</f>
        <v>0</v>
      </c>
      <c r="P65" s="54">
        <f>'Додаток 3'!Q94</f>
        <v>0</v>
      </c>
      <c r="Q65" s="54">
        <f t="shared" si="1"/>
        <v>138450</v>
      </c>
    </row>
    <row r="66" spans="1:17" ht="17.25" customHeight="1" thickBot="1">
      <c r="A66" s="35"/>
      <c r="B66" s="35" t="s">
        <v>47</v>
      </c>
      <c r="C66" s="35" t="s">
        <v>13</v>
      </c>
      <c r="D66" s="79" t="str">
        <f>'Додаток 3'!E95</f>
        <v>Надання державної соціальної допомоги малозабезпеченим сім’ям</v>
      </c>
      <c r="E66" s="54">
        <f>'Додаток 3'!F95</f>
        <v>3703081</v>
      </c>
      <c r="F66" s="54">
        <f>'Додаток 3'!G95</f>
        <v>3703081</v>
      </c>
      <c r="G66" s="54">
        <f>'Додаток 3'!H95</f>
        <v>0</v>
      </c>
      <c r="H66" s="54">
        <f>'Додаток 3'!I95</f>
        <v>0</v>
      </c>
      <c r="I66" s="54">
        <f>'Додаток 3'!J95</f>
        <v>0</v>
      </c>
      <c r="J66" s="54">
        <f>'Додаток 3'!K95</f>
        <v>0</v>
      </c>
      <c r="K66" s="54">
        <f>'Додаток 3'!N95</f>
        <v>0</v>
      </c>
      <c r="L66" s="54">
        <f>'Додаток 3'!O95</f>
        <v>0</v>
      </c>
      <c r="M66" s="54">
        <f>'Додаток 3'!N95</f>
        <v>0</v>
      </c>
      <c r="N66" s="54">
        <f>'Додаток 3'!O95</f>
        <v>0</v>
      </c>
      <c r="O66" s="54">
        <f>'Додаток 3'!P95</f>
        <v>0</v>
      </c>
      <c r="P66" s="54">
        <f>'Додаток 3'!Q95</f>
        <v>0</v>
      </c>
      <c r="Q66" s="54">
        <f t="shared" si="1"/>
        <v>3703081</v>
      </c>
    </row>
    <row r="67" spans="1:17" ht="20.25" customHeight="1" thickBot="1">
      <c r="A67" s="35"/>
      <c r="B67" s="35"/>
      <c r="C67" s="35"/>
      <c r="D67" s="58" t="s">
        <v>9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1:17" ht="131.25" customHeight="1" thickBot="1">
      <c r="A68" s="35"/>
      <c r="B68" s="35"/>
      <c r="C68" s="43"/>
      <c r="D68" s="79" t="str">
        <f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8" s="54">
        <f>'Додаток 3'!F97</f>
        <v>3703081</v>
      </c>
      <c r="F68" s="54">
        <f>'Додаток 3'!G97</f>
        <v>3703081</v>
      </c>
      <c r="G68" s="54">
        <f>'Додаток 3'!H97</f>
        <v>0</v>
      </c>
      <c r="H68" s="54">
        <f>'Додаток 3'!I97</f>
        <v>0</v>
      </c>
      <c r="I68" s="54">
        <f>'Додаток 3'!J97</f>
        <v>0</v>
      </c>
      <c r="J68" s="54">
        <f>'Додаток 3'!K97</f>
        <v>0</v>
      </c>
      <c r="K68" s="54">
        <f>'Додаток 3'!N97</f>
        <v>0</v>
      </c>
      <c r="L68" s="54">
        <f>'Додаток 3'!O97</f>
        <v>0</v>
      </c>
      <c r="M68" s="54">
        <f>'Додаток 3'!N97</f>
        <v>0</v>
      </c>
      <c r="N68" s="54">
        <f>'Додаток 3'!O97</f>
        <v>0</v>
      </c>
      <c r="O68" s="54">
        <f>'Додаток 3'!P97</f>
        <v>0</v>
      </c>
      <c r="P68" s="54">
        <f>'Додаток 3'!Q97</f>
        <v>0</v>
      </c>
      <c r="Q68" s="54">
        <f t="shared" si="1"/>
        <v>3703081</v>
      </c>
    </row>
    <row r="69" spans="1:17" ht="85.5" customHeight="1" thickBot="1">
      <c r="A69" s="35"/>
      <c r="B69" s="35" t="s">
        <v>51</v>
      </c>
      <c r="C69" s="35"/>
      <c r="D69" s="79" t="str">
        <f>'Додаток 3'!E98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9" s="54">
        <f aca="true" t="shared" si="11" ref="E69:J69">E70+E73+E76+E79+E82</f>
        <v>12297031</v>
      </c>
      <c r="F69" s="54">
        <f t="shared" si="11"/>
        <v>12297031</v>
      </c>
      <c r="G69" s="54">
        <f t="shared" si="11"/>
        <v>0</v>
      </c>
      <c r="H69" s="54">
        <f t="shared" si="11"/>
        <v>0</v>
      </c>
      <c r="I69" s="54">
        <f t="shared" si="11"/>
        <v>0</v>
      </c>
      <c r="J69" s="54">
        <f t="shared" si="11"/>
        <v>0</v>
      </c>
      <c r="K69" s="54">
        <f>'Додаток 3'!N98</f>
        <v>0</v>
      </c>
      <c r="L69" s="54">
        <f>'Додаток 3'!O98</f>
        <v>0</v>
      </c>
      <c r="M69" s="54">
        <f>M70+M73+M76+M79+M82</f>
        <v>0</v>
      </c>
      <c r="N69" s="54">
        <f>N70+N73+N76+N79+N82</f>
        <v>0</v>
      </c>
      <c r="O69" s="54">
        <f>O70+O73+O76+O79+O82</f>
        <v>0</v>
      </c>
      <c r="P69" s="54">
        <f>P70+P73+P76+P79+P82</f>
        <v>0</v>
      </c>
      <c r="Q69" s="54">
        <f t="shared" si="1"/>
        <v>12297031</v>
      </c>
    </row>
    <row r="70" spans="1:17" ht="33.75" customHeight="1" thickBot="1">
      <c r="A70" s="35"/>
      <c r="B70" s="35" t="s">
        <v>147</v>
      </c>
      <c r="C70" s="35" t="s">
        <v>20</v>
      </c>
      <c r="D70" s="79" t="str">
        <f>'Додаток 3'!E99</f>
        <v>Надання державної соціальної допомоги особам з інвалідністю з дитинства та дітям з інвалідністю</v>
      </c>
      <c r="E70" s="54">
        <f>'Додаток 3'!F99</f>
        <v>8410289</v>
      </c>
      <c r="F70" s="54">
        <f>'Додаток 3'!G99</f>
        <v>8410289</v>
      </c>
      <c r="G70" s="54">
        <f>'Додаток 3'!H99</f>
        <v>0</v>
      </c>
      <c r="H70" s="54">
        <f>'Додаток 3'!I99</f>
        <v>0</v>
      </c>
      <c r="I70" s="54">
        <f>'Додаток 3'!J99</f>
        <v>0</v>
      </c>
      <c r="J70" s="54">
        <f>'Додаток 3'!K99</f>
        <v>0</v>
      </c>
      <c r="K70" s="54">
        <f>'Додаток 3'!N99</f>
        <v>0</v>
      </c>
      <c r="L70" s="54">
        <f>'Додаток 3'!O99</f>
        <v>0</v>
      </c>
      <c r="M70" s="54">
        <f>'Додаток 3'!N99</f>
        <v>0</v>
      </c>
      <c r="N70" s="54">
        <f>'Додаток 3'!O99</f>
        <v>0</v>
      </c>
      <c r="O70" s="54">
        <f>'Додаток 3'!P99</f>
        <v>0</v>
      </c>
      <c r="P70" s="54">
        <f>'Додаток 3'!Q99</f>
        <v>0</v>
      </c>
      <c r="Q70" s="54">
        <f t="shared" si="1"/>
        <v>8410289</v>
      </c>
    </row>
    <row r="71" spans="1:17" ht="24.75" customHeight="1" thickBot="1">
      <c r="A71" s="35"/>
      <c r="B71" s="35"/>
      <c r="C71" s="35"/>
      <c r="D71" s="58" t="s">
        <v>9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ht="135" customHeight="1" thickBot="1">
      <c r="A72" s="35"/>
      <c r="B72" s="35"/>
      <c r="C72" s="43"/>
      <c r="D72" s="79" t="str">
        <f>'Додаток 3'!E101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4">
        <f>'Додаток 3'!F101</f>
        <v>8410289</v>
      </c>
      <c r="F72" s="54">
        <f>'Додаток 3'!G101</f>
        <v>8410289</v>
      </c>
      <c r="G72" s="54">
        <f>'Додаток 3'!H101</f>
        <v>0</v>
      </c>
      <c r="H72" s="54">
        <f>'Додаток 3'!I101</f>
        <v>0</v>
      </c>
      <c r="I72" s="54">
        <f>'Додаток 3'!J101</f>
        <v>0</v>
      </c>
      <c r="J72" s="54">
        <f>'Додаток 3'!K101</f>
        <v>0</v>
      </c>
      <c r="K72" s="54">
        <f>'Додаток 3'!N101</f>
        <v>0</v>
      </c>
      <c r="L72" s="54">
        <f>'Додаток 3'!O101</f>
        <v>0</v>
      </c>
      <c r="M72" s="54">
        <f>'Додаток 3'!N101</f>
        <v>0</v>
      </c>
      <c r="N72" s="54">
        <f>'Додаток 3'!O101</f>
        <v>0</v>
      </c>
      <c r="O72" s="54">
        <f>'Додаток 3'!P101</f>
        <v>0</v>
      </c>
      <c r="P72" s="54">
        <f>'Додаток 3'!Q101</f>
        <v>0</v>
      </c>
      <c r="Q72" s="54">
        <f t="shared" si="1"/>
        <v>8410289</v>
      </c>
    </row>
    <row r="73" spans="1:17" s="27" customFormat="1" ht="38.25" customHeight="1" thickBot="1">
      <c r="A73" s="38"/>
      <c r="B73" s="37" t="s">
        <v>150</v>
      </c>
      <c r="C73" s="35" t="s">
        <v>20</v>
      </c>
      <c r="D73" s="79" t="str">
        <f>'Додаток 3'!E102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73" s="54">
        <f>'Додаток 3'!F102</f>
        <v>2304107</v>
      </c>
      <c r="F73" s="54">
        <f>'Додаток 3'!G102</f>
        <v>2304107</v>
      </c>
      <c r="G73" s="54">
        <f>'Додаток 3'!H102</f>
        <v>0</v>
      </c>
      <c r="H73" s="54">
        <f>'Додаток 3'!I102</f>
        <v>0</v>
      </c>
      <c r="I73" s="54">
        <f>'Додаток 3'!J102</f>
        <v>0</v>
      </c>
      <c r="J73" s="54">
        <f>'Додаток 3'!K102</f>
        <v>0</v>
      </c>
      <c r="K73" s="54">
        <f>'Додаток 3'!N102</f>
        <v>0</v>
      </c>
      <c r="L73" s="54">
        <f>'Додаток 3'!O102</f>
        <v>0</v>
      </c>
      <c r="M73" s="54">
        <f>'Додаток 3'!N102</f>
        <v>0</v>
      </c>
      <c r="N73" s="54">
        <f>'Додаток 3'!O102</f>
        <v>0</v>
      </c>
      <c r="O73" s="54">
        <f>'Додаток 3'!P102</f>
        <v>0</v>
      </c>
      <c r="P73" s="54">
        <f>'Додаток 3'!Q102</f>
        <v>0</v>
      </c>
      <c r="Q73" s="54">
        <f t="shared" si="1"/>
        <v>2304107</v>
      </c>
    </row>
    <row r="74" spans="1:17" s="27" customFormat="1" ht="27" customHeight="1" thickBot="1">
      <c r="A74" s="38"/>
      <c r="B74" s="37"/>
      <c r="C74" s="35"/>
      <c r="D74" s="58" t="s">
        <v>9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ht="134.25" customHeight="1" thickBot="1">
      <c r="A75" s="38"/>
      <c r="B75" s="32"/>
      <c r="C75" s="43"/>
      <c r="D75" s="79" t="str">
        <f>'Додаток 3'!E104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5" s="54">
        <f>'Додаток 3'!F104</f>
        <v>2304107</v>
      </c>
      <c r="F75" s="54">
        <f>'Додаток 3'!G104</f>
        <v>2304107</v>
      </c>
      <c r="G75" s="54">
        <f>'Додаток 3'!H104</f>
        <v>0</v>
      </c>
      <c r="H75" s="54">
        <f>'Додаток 3'!I104</f>
        <v>0</v>
      </c>
      <c r="I75" s="54">
        <f>'Додаток 3'!J104</f>
        <v>0</v>
      </c>
      <c r="J75" s="54">
        <f>'Додаток 3'!K104</f>
        <v>0</v>
      </c>
      <c r="K75" s="54">
        <f>'Додаток 3'!N104</f>
        <v>0</v>
      </c>
      <c r="L75" s="54">
        <f>'Додаток 3'!O104</f>
        <v>0</v>
      </c>
      <c r="M75" s="54">
        <f>'Додаток 3'!N104</f>
        <v>0</v>
      </c>
      <c r="N75" s="54">
        <f>'Додаток 3'!O104</f>
        <v>0</v>
      </c>
      <c r="O75" s="54">
        <f>'Додаток 3'!P104</f>
        <v>0</v>
      </c>
      <c r="P75" s="54">
        <f>'Додаток 3'!Q104</f>
        <v>0</v>
      </c>
      <c r="Q75" s="54">
        <f t="shared" si="1"/>
        <v>2304107</v>
      </c>
    </row>
    <row r="76" spans="1:17" ht="39.75" customHeight="1" thickBot="1">
      <c r="A76" s="38"/>
      <c r="B76" s="37">
        <v>3083</v>
      </c>
      <c r="C76" s="35" t="s">
        <v>20</v>
      </c>
      <c r="D76" s="79" t="str">
        <f>'Додаток 3'!E105</f>
        <v>Надання допомоги по догляду за особами з інвалідністю I чи II групи внаслідок психічного розладу</v>
      </c>
      <c r="E76" s="54">
        <f>'Додаток 3'!F105</f>
        <v>1401047</v>
      </c>
      <c r="F76" s="54">
        <f>'Додаток 3'!G105</f>
        <v>1401047</v>
      </c>
      <c r="G76" s="54">
        <f>'Додаток 3'!H105</f>
        <v>0</v>
      </c>
      <c r="H76" s="54">
        <f>'Додаток 3'!I105</f>
        <v>0</v>
      </c>
      <c r="I76" s="54">
        <f>'Додаток 3'!J105</f>
        <v>0</v>
      </c>
      <c r="J76" s="54">
        <f>'Додаток 3'!K105</f>
        <v>0</v>
      </c>
      <c r="K76" s="54">
        <f>'Додаток 3'!N105</f>
        <v>0</v>
      </c>
      <c r="L76" s="54">
        <f>'Додаток 3'!O105</f>
        <v>0</v>
      </c>
      <c r="M76" s="54">
        <f>'Додаток 3'!N105</f>
        <v>0</v>
      </c>
      <c r="N76" s="54">
        <f>'Додаток 3'!O105</f>
        <v>0</v>
      </c>
      <c r="O76" s="54">
        <f>'Додаток 3'!P105</f>
        <v>0</v>
      </c>
      <c r="P76" s="54">
        <f>'Додаток 3'!Q105</f>
        <v>0</v>
      </c>
      <c r="Q76" s="54">
        <f t="shared" si="1"/>
        <v>1401047</v>
      </c>
    </row>
    <row r="77" spans="1:17" ht="22.5" customHeight="1" thickBot="1">
      <c r="A77" s="38"/>
      <c r="B77" s="37"/>
      <c r="C77" s="35"/>
      <c r="D77" s="58" t="s">
        <v>9</v>
      </c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 ht="134.25" customHeight="1" thickBot="1">
      <c r="A78" s="38"/>
      <c r="B78" s="32"/>
      <c r="C78" s="43"/>
      <c r="D78" s="79" t="str">
        <f>'Додаток 3'!E107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8" s="54">
        <f>'Додаток 3'!F107</f>
        <v>1401047</v>
      </c>
      <c r="F78" s="54">
        <f>'Додаток 3'!G107</f>
        <v>1401047</v>
      </c>
      <c r="G78" s="54">
        <f>'Додаток 3'!H107</f>
        <v>0</v>
      </c>
      <c r="H78" s="54">
        <f>'Додаток 3'!I107</f>
        <v>0</v>
      </c>
      <c r="I78" s="54">
        <f>'Додаток 3'!J107</f>
        <v>0</v>
      </c>
      <c r="J78" s="54">
        <f>'Додаток 3'!K107</f>
        <v>0</v>
      </c>
      <c r="K78" s="54">
        <f>'Додаток 3'!N107</f>
        <v>0</v>
      </c>
      <c r="L78" s="54">
        <f>'Додаток 3'!O107</f>
        <v>0</v>
      </c>
      <c r="M78" s="54">
        <f>'Додаток 3'!N107</f>
        <v>0</v>
      </c>
      <c r="N78" s="54">
        <f>'Додаток 3'!O107</f>
        <v>0</v>
      </c>
      <c r="O78" s="54">
        <f>'Додаток 3'!P107</f>
        <v>0</v>
      </c>
      <c r="P78" s="54">
        <f>'Додаток 3'!Q107</f>
        <v>0</v>
      </c>
      <c r="Q78" s="54">
        <f t="shared" si="1"/>
        <v>1401047</v>
      </c>
    </row>
    <row r="79" spans="1:17" ht="42.75" customHeight="1" thickBot="1">
      <c r="A79" s="38"/>
      <c r="B79" s="37">
        <v>3084</v>
      </c>
      <c r="C79" s="35" t="s">
        <v>20</v>
      </c>
      <c r="D79" s="79" t="str">
        <f>'Додаток 3'!E108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9" s="54">
        <f>'Додаток 3'!F108</f>
        <v>166023</v>
      </c>
      <c r="F79" s="54">
        <f>'Додаток 3'!G108</f>
        <v>166023</v>
      </c>
      <c r="G79" s="54">
        <f>'Додаток 3'!H108</f>
        <v>0</v>
      </c>
      <c r="H79" s="54">
        <f>'Додаток 3'!I108</f>
        <v>0</v>
      </c>
      <c r="I79" s="54">
        <f>'Додаток 3'!J108</f>
        <v>0</v>
      </c>
      <c r="J79" s="54">
        <f>'Додаток 3'!K108</f>
        <v>0</v>
      </c>
      <c r="K79" s="54">
        <f>'Додаток 3'!N108</f>
        <v>0</v>
      </c>
      <c r="L79" s="54">
        <f>'Додаток 3'!O108</f>
        <v>0</v>
      </c>
      <c r="M79" s="54">
        <f>'Додаток 3'!N108</f>
        <v>0</v>
      </c>
      <c r="N79" s="54">
        <f>'Додаток 3'!O108</f>
        <v>0</v>
      </c>
      <c r="O79" s="54">
        <f>'Додаток 3'!P108</f>
        <v>0</v>
      </c>
      <c r="P79" s="54">
        <f>'Додаток 3'!Q108</f>
        <v>0</v>
      </c>
      <c r="Q79" s="54">
        <f t="shared" si="1"/>
        <v>166023</v>
      </c>
    </row>
    <row r="80" spans="1:17" ht="21.75" customHeight="1" thickBot="1">
      <c r="A80" s="38"/>
      <c r="B80" s="37"/>
      <c r="C80" s="35"/>
      <c r="D80" s="58" t="s">
        <v>9</v>
      </c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</row>
    <row r="81" spans="1:17" ht="134.25" customHeight="1" thickBot="1">
      <c r="A81" s="38"/>
      <c r="B81" s="32"/>
      <c r="C81" s="43"/>
      <c r="D81" s="79" t="str">
        <f>'Додаток 3'!E110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81" s="54">
        <f>'Додаток 3'!F110</f>
        <v>166023</v>
      </c>
      <c r="F81" s="54">
        <f>'Додаток 3'!G110</f>
        <v>166023</v>
      </c>
      <c r="G81" s="54">
        <f>'Додаток 3'!H110</f>
        <v>0</v>
      </c>
      <c r="H81" s="54">
        <f>'Додаток 3'!I110</f>
        <v>0</v>
      </c>
      <c r="I81" s="54">
        <f>'Додаток 3'!J110</f>
        <v>0</v>
      </c>
      <c r="J81" s="54">
        <f>'Додаток 3'!K110</f>
        <v>0</v>
      </c>
      <c r="K81" s="54">
        <f>'Додаток 3'!N110</f>
        <v>0</v>
      </c>
      <c r="L81" s="54">
        <f>'Додаток 3'!O110</f>
        <v>0</v>
      </c>
      <c r="M81" s="54">
        <f>'Додаток 3'!N110</f>
        <v>0</v>
      </c>
      <c r="N81" s="54">
        <f>'Додаток 3'!O110</f>
        <v>0</v>
      </c>
      <c r="O81" s="54">
        <f>'Додаток 3'!P110</f>
        <v>0</v>
      </c>
      <c r="P81" s="54">
        <f>'Додаток 3'!Q110</f>
        <v>0</v>
      </c>
      <c r="Q81" s="54">
        <f t="shared" si="1"/>
        <v>166023</v>
      </c>
    </row>
    <row r="82" spans="1:17" ht="45" customHeight="1" thickBot="1">
      <c r="A82" s="38"/>
      <c r="B82" s="37">
        <v>3085</v>
      </c>
      <c r="C82" s="35" t="s">
        <v>20</v>
      </c>
      <c r="D82" s="79" t="str">
        <f>'Додаток 3'!E111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82" s="54">
        <f>'Додаток 3'!F111</f>
        <v>15565</v>
      </c>
      <c r="F82" s="54">
        <f>'Додаток 3'!G111</f>
        <v>15565</v>
      </c>
      <c r="G82" s="54">
        <f>'Додаток 3'!H111</f>
        <v>0</v>
      </c>
      <c r="H82" s="54">
        <f>'Додаток 3'!I111</f>
        <v>0</v>
      </c>
      <c r="I82" s="54">
        <f>'Додаток 3'!J111</f>
        <v>0</v>
      </c>
      <c r="J82" s="54">
        <f>'Додаток 3'!K111</f>
        <v>0</v>
      </c>
      <c r="K82" s="54">
        <f>'Додаток 3'!N111</f>
        <v>0</v>
      </c>
      <c r="L82" s="54">
        <f>'Додаток 3'!O111</f>
        <v>0</v>
      </c>
      <c r="M82" s="54">
        <f>'Додаток 3'!N111</f>
        <v>0</v>
      </c>
      <c r="N82" s="54">
        <f>'Додаток 3'!O111</f>
        <v>0</v>
      </c>
      <c r="O82" s="54">
        <f>'Додаток 3'!P111</f>
        <v>0</v>
      </c>
      <c r="P82" s="54">
        <f>'Додаток 3'!Q111</f>
        <v>0</v>
      </c>
      <c r="Q82" s="54">
        <f t="shared" si="1"/>
        <v>15565</v>
      </c>
    </row>
    <row r="83" spans="1:17" ht="21.75" customHeight="1" thickBot="1">
      <c r="A83" s="38"/>
      <c r="B83" s="37"/>
      <c r="C83" s="35"/>
      <c r="D83" s="58" t="s">
        <v>9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ht="134.25" customHeight="1" thickBot="1">
      <c r="A84" s="38"/>
      <c r="B84" s="32"/>
      <c r="C84" s="43"/>
      <c r="D84" s="79" t="str">
        <f>'Додаток 3'!E113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84" s="54">
        <f>'Додаток 3'!F113</f>
        <v>15565</v>
      </c>
      <c r="F84" s="54">
        <f>'Додаток 3'!G113</f>
        <v>15565</v>
      </c>
      <c r="G84" s="54">
        <f>'Додаток 3'!H113</f>
        <v>0</v>
      </c>
      <c r="H84" s="54">
        <f>'Додаток 3'!I113</f>
        <v>0</v>
      </c>
      <c r="I84" s="54">
        <f>'Додаток 3'!J113</f>
        <v>0</v>
      </c>
      <c r="J84" s="54">
        <f>'Додаток 3'!K113</f>
        <v>0</v>
      </c>
      <c r="K84" s="54">
        <f>'Додаток 3'!N113</f>
        <v>0</v>
      </c>
      <c r="L84" s="54">
        <f>'Додаток 3'!O113</f>
        <v>0</v>
      </c>
      <c r="M84" s="54">
        <f>'Додаток 3'!N113</f>
        <v>0</v>
      </c>
      <c r="N84" s="54">
        <f>'Додаток 3'!O113</f>
        <v>0</v>
      </c>
      <c r="O84" s="54">
        <f>'Додаток 3'!P113</f>
        <v>0</v>
      </c>
      <c r="P84" s="54">
        <f>'Додаток 3'!Q113</f>
        <v>0</v>
      </c>
      <c r="Q84" s="54">
        <f t="shared" si="1"/>
        <v>15565</v>
      </c>
    </row>
    <row r="85" spans="1:17" s="28" customFormat="1" ht="36" customHeight="1" thickBot="1">
      <c r="A85" s="60"/>
      <c r="B85" s="61">
        <v>3100</v>
      </c>
      <c r="C85" s="59"/>
      <c r="D85" s="68" t="str">
        <f>'Додаток 3'!E114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85" s="56">
        <f>E86</f>
        <v>2615010</v>
      </c>
      <c r="F85" s="56">
        <f aca="true" t="shared" si="12" ref="F85:P85">F86</f>
        <v>2615010</v>
      </c>
      <c r="G85" s="56">
        <f t="shared" si="12"/>
        <v>1912353</v>
      </c>
      <c r="H85" s="56">
        <f t="shared" si="12"/>
        <v>129744</v>
      </c>
      <c r="I85" s="56">
        <f t="shared" si="12"/>
        <v>0</v>
      </c>
      <c r="J85" s="56">
        <f t="shared" si="12"/>
        <v>22358</v>
      </c>
      <c r="K85" s="56">
        <f t="shared" si="12"/>
        <v>0</v>
      </c>
      <c r="L85" s="56">
        <f t="shared" si="12"/>
        <v>0</v>
      </c>
      <c r="M85" s="56">
        <f t="shared" si="12"/>
        <v>22358</v>
      </c>
      <c r="N85" s="56">
        <f t="shared" si="12"/>
        <v>7736</v>
      </c>
      <c r="O85" s="56">
        <f t="shared" si="12"/>
        <v>0</v>
      </c>
      <c r="P85" s="56">
        <f t="shared" si="12"/>
        <v>0</v>
      </c>
      <c r="Q85" s="56">
        <f>E85+J85</f>
        <v>2637368</v>
      </c>
    </row>
    <row r="86" spans="1:17" ht="36" customHeight="1" thickBot="1">
      <c r="A86" s="37"/>
      <c r="B86" s="31">
        <v>3104</v>
      </c>
      <c r="C86" s="35" t="s">
        <v>23</v>
      </c>
      <c r="D86" s="79" t="str">
        <f>'Додаток 3'!E115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86" s="54">
        <f>'Додаток 3'!F115</f>
        <v>2615010</v>
      </c>
      <c r="F86" s="54">
        <f>'Додаток 3'!G115</f>
        <v>2615010</v>
      </c>
      <c r="G86" s="54">
        <f>'Додаток 3'!H115</f>
        <v>1912353</v>
      </c>
      <c r="H86" s="54">
        <f>'Додаток 3'!I115</f>
        <v>129744</v>
      </c>
      <c r="I86" s="54">
        <f>'Додаток 3'!J115</f>
        <v>0</v>
      </c>
      <c r="J86" s="54">
        <f>'Додаток 3'!K115</f>
        <v>22358</v>
      </c>
      <c r="K86" s="54">
        <f>'Додаток 3'!L115</f>
        <v>0</v>
      </c>
      <c r="L86" s="54">
        <f>'Додаток 3'!M115</f>
        <v>0</v>
      </c>
      <c r="M86" s="54">
        <f>'Додаток 3'!N115</f>
        <v>22358</v>
      </c>
      <c r="N86" s="54">
        <f>'Додаток 3'!O115</f>
        <v>7736</v>
      </c>
      <c r="O86" s="54">
        <f>'Додаток 3'!P115</f>
        <v>0</v>
      </c>
      <c r="P86" s="54">
        <f>'Додаток 3'!Q115</f>
        <v>0</v>
      </c>
      <c r="Q86" s="54">
        <f t="shared" si="1"/>
        <v>2637368</v>
      </c>
    </row>
    <row r="87" spans="1:17" ht="18.75" customHeight="1" hidden="1" thickBot="1">
      <c r="A87" s="37"/>
      <c r="B87" s="31"/>
      <c r="C87" s="35"/>
      <c r="D87" s="79" t="s">
        <v>183</v>
      </c>
      <c r="E87" s="54">
        <f>'Додаток 3'!F116</f>
        <v>0</v>
      </c>
      <c r="F87" s="54">
        <f>'Додаток 3'!G116</f>
        <v>0</v>
      </c>
      <c r="G87" s="54">
        <f>'Додаток 3'!H116</f>
        <v>0</v>
      </c>
      <c r="H87" s="54">
        <v>0</v>
      </c>
      <c r="I87" s="54">
        <v>0</v>
      </c>
      <c r="J87" s="54">
        <v>0</v>
      </c>
      <c r="K87" s="54">
        <f>'Додаток 3'!N116</f>
        <v>0</v>
      </c>
      <c r="L87" s="54">
        <f>'Додаток 3'!O116</f>
        <v>0</v>
      </c>
      <c r="M87" s="54">
        <v>0</v>
      </c>
      <c r="N87" s="54">
        <v>0</v>
      </c>
      <c r="O87" s="54">
        <v>0</v>
      </c>
      <c r="P87" s="54">
        <v>0</v>
      </c>
      <c r="Q87" s="54">
        <f t="shared" si="1"/>
        <v>0</v>
      </c>
    </row>
    <row r="88" spans="1:17" s="28" customFormat="1" ht="20.25" customHeight="1" thickBot="1">
      <c r="A88" s="53"/>
      <c r="B88" s="61">
        <v>3110</v>
      </c>
      <c r="C88" s="44"/>
      <c r="D88" s="68" t="s">
        <v>118</v>
      </c>
      <c r="E88" s="56">
        <f>E89</f>
        <v>23200</v>
      </c>
      <c r="F88" s="56">
        <f aca="true" t="shared" si="13" ref="F88:P88">F89</f>
        <v>23200</v>
      </c>
      <c r="G88" s="56">
        <f t="shared" si="13"/>
        <v>0</v>
      </c>
      <c r="H88" s="56">
        <f t="shared" si="13"/>
        <v>0</v>
      </c>
      <c r="I88" s="56">
        <f t="shared" si="13"/>
        <v>0</v>
      </c>
      <c r="J88" s="56">
        <f t="shared" si="13"/>
        <v>0</v>
      </c>
      <c r="K88" s="54">
        <f>'Додаток 3'!N117</f>
        <v>0</v>
      </c>
      <c r="L88" s="54">
        <f>'Додаток 3'!O117</f>
        <v>0</v>
      </c>
      <c r="M88" s="56">
        <f t="shared" si="13"/>
        <v>0</v>
      </c>
      <c r="N88" s="56">
        <f t="shared" si="13"/>
        <v>0</v>
      </c>
      <c r="O88" s="56">
        <f t="shared" si="13"/>
        <v>0</v>
      </c>
      <c r="P88" s="56">
        <f t="shared" si="13"/>
        <v>0</v>
      </c>
      <c r="Q88" s="56">
        <f t="shared" si="1"/>
        <v>23200</v>
      </c>
    </row>
    <row r="89" spans="1:17" ht="18" customHeight="1" thickBot="1">
      <c r="A89" s="37"/>
      <c r="B89" s="37" t="str">
        <f>'Додаток 3'!C140</f>
        <v>3112</v>
      </c>
      <c r="C89" s="37" t="str">
        <f>'Додаток 3'!D140</f>
        <v>1040</v>
      </c>
      <c r="D89" s="62" t="str">
        <f>'Додаток 3'!E140</f>
        <v>Заходи державної політики з питань дітей та їх соціального захисту</v>
      </c>
      <c r="E89" s="54">
        <f>'Додаток 3'!F140</f>
        <v>23200</v>
      </c>
      <c r="F89" s="54">
        <f>'Додаток 3'!G140</f>
        <v>23200</v>
      </c>
      <c r="G89" s="54">
        <f>'Додаток 3'!H140</f>
        <v>0</v>
      </c>
      <c r="H89" s="54">
        <f>'Додаток 3'!I140</f>
        <v>0</v>
      </c>
      <c r="I89" s="54">
        <f>'Додаток 3'!J140</f>
        <v>0</v>
      </c>
      <c r="J89" s="54">
        <f>'Додаток 3'!K140</f>
        <v>0</v>
      </c>
      <c r="K89" s="54">
        <f>'Додаток 3'!N118</f>
        <v>0</v>
      </c>
      <c r="L89" s="54">
        <f>'Додаток 3'!O118</f>
        <v>0</v>
      </c>
      <c r="M89" s="54">
        <f>'Додаток 3'!N140</f>
        <v>0</v>
      </c>
      <c r="N89" s="54">
        <f>'Додаток 3'!O140</f>
        <v>0</v>
      </c>
      <c r="O89" s="54">
        <f>'Додаток 3'!P140</f>
        <v>0</v>
      </c>
      <c r="P89" s="54">
        <f>'Додаток 3'!Q140</f>
        <v>0</v>
      </c>
      <c r="Q89" s="54">
        <f t="shared" si="1"/>
        <v>23200</v>
      </c>
    </row>
    <row r="90" spans="1:17" s="28" customFormat="1" ht="23.25" customHeight="1" thickBot="1">
      <c r="A90" s="53"/>
      <c r="B90" s="53" t="s">
        <v>119</v>
      </c>
      <c r="C90" s="53"/>
      <c r="D90" s="63" t="s">
        <v>120</v>
      </c>
      <c r="E90" s="56">
        <f>E91</f>
        <v>2278996</v>
      </c>
      <c r="F90" s="56">
        <f aca="true" t="shared" si="14" ref="F90:P90">F91</f>
        <v>2278996</v>
      </c>
      <c r="G90" s="56">
        <f t="shared" si="14"/>
        <v>1787629</v>
      </c>
      <c r="H90" s="56">
        <f t="shared" si="14"/>
        <v>70700</v>
      </c>
      <c r="I90" s="56">
        <f t="shared" si="14"/>
        <v>0</v>
      </c>
      <c r="J90" s="56">
        <f t="shared" si="14"/>
        <v>0</v>
      </c>
      <c r="K90" s="54">
        <f>'Додаток 3'!N119</f>
        <v>0</v>
      </c>
      <c r="L90" s="54">
        <f>'Додаток 3'!O119</f>
        <v>0</v>
      </c>
      <c r="M90" s="56">
        <f t="shared" si="14"/>
        <v>0</v>
      </c>
      <c r="N90" s="56">
        <f t="shared" si="14"/>
        <v>0</v>
      </c>
      <c r="O90" s="56">
        <f t="shared" si="14"/>
        <v>0</v>
      </c>
      <c r="P90" s="56">
        <f t="shared" si="14"/>
        <v>0</v>
      </c>
      <c r="Q90" s="56">
        <f t="shared" si="1"/>
        <v>2278996</v>
      </c>
    </row>
    <row r="91" spans="1:17" ht="18" customHeight="1" thickBot="1">
      <c r="A91" s="37"/>
      <c r="B91" s="37" t="str">
        <f>'Додаток 3'!C21</f>
        <v>3121</v>
      </c>
      <c r="C91" s="37" t="str">
        <f>'Додаток 3'!D21</f>
        <v>1040</v>
      </c>
      <c r="D91" s="79" t="str">
        <f>'Додаток 3'!E21</f>
        <v>Утримання та забезпечення діяльності центрів соціальних служб для сім"ї, дітей та молоді </v>
      </c>
      <c r="E91" s="54">
        <f>'Додаток 3'!F21</f>
        <v>2278996</v>
      </c>
      <c r="F91" s="54">
        <f>'Додаток 3'!G21</f>
        <v>2278996</v>
      </c>
      <c r="G91" s="54">
        <f>'Додаток 3'!H21</f>
        <v>1787629</v>
      </c>
      <c r="H91" s="54">
        <f>'Додаток 3'!I21</f>
        <v>70700</v>
      </c>
      <c r="I91" s="54">
        <f>'Додаток 3'!J21</f>
        <v>0</v>
      </c>
      <c r="J91" s="54">
        <f>'Додаток 3'!K21</f>
        <v>0</v>
      </c>
      <c r="K91" s="54">
        <f>'Додаток 3'!N120</f>
        <v>0</v>
      </c>
      <c r="L91" s="54">
        <f>'Додаток 3'!O120</f>
        <v>0</v>
      </c>
      <c r="M91" s="54">
        <f>'Додаток 3'!N21</f>
        <v>0</v>
      </c>
      <c r="N91" s="54">
        <f>'Додаток 3'!O21</f>
        <v>0</v>
      </c>
      <c r="O91" s="54">
        <f>'Додаток 3'!P21</f>
        <v>0</v>
      </c>
      <c r="P91" s="54">
        <f>'Додаток 3'!Q21</f>
        <v>0</v>
      </c>
      <c r="Q91" s="54">
        <f t="shared" si="1"/>
        <v>2278996</v>
      </c>
    </row>
    <row r="92" spans="1:17" s="28" customFormat="1" ht="19.5" customHeight="1" thickBot="1">
      <c r="A92" s="53"/>
      <c r="B92" s="53" t="s">
        <v>121</v>
      </c>
      <c r="C92" s="53"/>
      <c r="D92" s="63" t="s">
        <v>122</v>
      </c>
      <c r="E92" s="56">
        <f>E93</f>
        <v>69432</v>
      </c>
      <c r="F92" s="56">
        <f aca="true" t="shared" si="15" ref="F92:P92">F93</f>
        <v>69432</v>
      </c>
      <c r="G92" s="56">
        <f t="shared" si="15"/>
        <v>0</v>
      </c>
      <c r="H92" s="56">
        <f t="shared" si="15"/>
        <v>0</v>
      </c>
      <c r="I92" s="56">
        <f t="shared" si="15"/>
        <v>0</v>
      </c>
      <c r="J92" s="56">
        <f t="shared" si="15"/>
        <v>0</v>
      </c>
      <c r="K92" s="54">
        <f>'Додаток 3'!N121</f>
        <v>0</v>
      </c>
      <c r="L92" s="54">
        <f>'Додаток 3'!O121</f>
        <v>0</v>
      </c>
      <c r="M92" s="56">
        <f t="shared" si="15"/>
        <v>0</v>
      </c>
      <c r="N92" s="56">
        <f t="shared" si="15"/>
        <v>0</v>
      </c>
      <c r="O92" s="56">
        <f t="shared" si="15"/>
        <v>0</v>
      </c>
      <c r="P92" s="56">
        <f t="shared" si="15"/>
        <v>0</v>
      </c>
      <c r="Q92" s="56">
        <f t="shared" si="1"/>
        <v>69432</v>
      </c>
    </row>
    <row r="93" spans="1:17" ht="18" customHeight="1" thickBot="1">
      <c r="A93" s="37"/>
      <c r="B93" s="37" t="str">
        <f>'Додаток 3'!C23</f>
        <v>3133</v>
      </c>
      <c r="C93" s="37" t="str">
        <f>'Додаток 3'!D23</f>
        <v>1040</v>
      </c>
      <c r="D93" s="62" t="str">
        <f>'Додаток 3'!E23</f>
        <v>Інші заходи та заклади молодіжної політики</v>
      </c>
      <c r="E93" s="54">
        <f>'Додаток 3'!F23</f>
        <v>69432</v>
      </c>
      <c r="F93" s="54">
        <f>'Додаток 3'!G23</f>
        <v>69432</v>
      </c>
      <c r="G93" s="54">
        <f>'Додаток 3'!H23</f>
        <v>0</v>
      </c>
      <c r="H93" s="54">
        <f>'Додаток 3'!I23</f>
        <v>0</v>
      </c>
      <c r="I93" s="54">
        <f>'Додаток 3'!J23</f>
        <v>0</v>
      </c>
      <c r="J93" s="54">
        <f>'Додаток 3'!K23</f>
        <v>0</v>
      </c>
      <c r="K93" s="54">
        <f>'Додаток 3'!N124</f>
        <v>0</v>
      </c>
      <c r="L93" s="54">
        <f>'Додаток 3'!O124</f>
        <v>0</v>
      </c>
      <c r="M93" s="54">
        <f>'Додаток 3'!N23</f>
        <v>0</v>
      </c>
      <c r="N93" s="54">
        <f>'Додаток 3'!O23</f>
        <v>0</v>
      </c>
      <c r="O93" s="54">
        <f>'Додаток 3'!P23</f>
        <v>0</v>
      </c>
      <c r="P93" s="54">
        <f>'Додаток 3'!Q23</f>
        <v>0</v>
      </c>
      <c r="Q93" s="54">
        <f t="shared" si="1"/>
        <v>69432</v>
      </c>
    </row>
    <row r="94" spans="1:17" ht="50.25" customHeight="1" thickBot="1">
      <c r="A94" s="37"/>
      <c r="B94" s="37" t="str">
        <f>'Додаток 3'!C117</f>
        <v>3160</v>
      </c>
      <c r="C94" s="37" t="str">
        <f>'Додаток 3'!D117</f>
        <v>1010</v>
      </c>
      <c r="D94" s="62" t="str">
        <f>'Додаток 3'!E117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4" s="54">
        <f>'Додаток 3'!F117</f>
        <v>99114</v>
      </c>
      <c r="F94" s="54">
        <f>'Додаток 3'!G117</f>
        <v>99114</v>
      </c>
      <c r="G94" s="54">
        <f>'Додаток 3'!H117</f>
        <v>0</v>
      </c>
      <c r="H94" s="54">
        <f>'Додаток 3'!I117</f>
        <v>0</v>
      </c>
      <c r="I94" s="54">
        <f>'Додаток 3'!J117</f>
        <v>0</v>
      </c>
      <c r="J94" s="54">
        <f>'Додаток 3'!K117</f>
        <v>0</v>
      </c>
      <c r="K94" s="54">
        <f>'Додаток 3'!N126</f>
        <v>0</v>
      </c>
      <c r="L94" s="54">
        <f>'Додаток 3'!O126</f>
        <v>0</v>
      </c>
      <c r="M94" s="54">
        <f>'Додаток 3'!N117</f>
        <v>0</v>
      </c>
      <c r="N94" s="54">
        <f>'Додаток 3'!O117</f>
        <v>0</v>
      </c>
      <c r="O94" s="54">
        <f>'Додаток 3'!P117</f>
        <v>0</v>
      </c>
      <c r="P94" s="54">
        <f>'Додаток 3'!Q117</f>
        <v>0</v>
      </c>
      <c r="Q94" s="54">
        <f aca="true" t="shared" si="16" ref="Q94:Q127">E94+J94</f>
        <v>99114</v>
      </c>
    </row>
    <row r="95" spans="1:17" s="28" customFormat="1" ht="22.5" customHeight="1" thickBot="1">
      <c r="A95" s="53"/>
      <c r="B95" s="53" t="s">
        <v>164</v>
      </c>
      <c r="C95" s="53"/>
      <c r="D95" s="63" t="s">
        <v>124</v>
      </c>
      <c r="E95" s="56">
        <f>E96</f>
        <v>191279</v>
      </c>
      <c r="F95" s="56">
        <f aca="true" t="shared" si="17" ref="F95:P95">F96</f>
        <v>191279</v>
      </c>
      <c r="G95" s="56">
        <f t="shared" si="17"/>
        <v>0</v>
      </c>
      <c r="H95" s="56">
        <f t="shared" si="17"/>
        <v>0</v>
      </c>
      <c r="I95" s="56">
        <f t="shared" si="17"/>
        <v>0</v>
      </c>
      <c r="J95" s="56">
        <f t="shared" si="17"/>
        <v>0</v>
      </c>
      <c r="K95" s="54">
        <f>'Додаток 3'!N127</f>
        <v>0</v>
      </c>
      <c r="L95" s="54">
        <f>'Додаток 3'!O127</f>
        <v>0</v>
      </c>
      <c r="M95" s="56">
        <f t="shared" si="17"/>
        <v>0</v>
      </c>
      <c r="N95" s="56">
        <f t="shared" si="17"/>
        <v>0</v>
      </c>
      <c r="O95" s="56">
        <f t="shared" si="17"/>
        <v>0</v>
      </c>
      <c r="P95" s="56">
        <f t="shared" si="17"/>
        <v>0</v>
      </c>
      <c r="Q95" s="56">
        <f t="shared" si="16"/>
        <v>191279</v>
      </c>
    </row>
    <row r="96" spans="1:17" ht="30.75" customHeight="1" thickBot="1">
      <c r="A96" s="35"/>
      <c r="B96" s="64" t="str">
        <f>'Додаток 3'!C119</f>
        <v>3192</v>
      </c>
      <c r="C96" s="64" t="str">
        <f>'Додаток 3'!D119</f>
        <v>1030</v>
      </c>
      <c r="D96" s="58" t="str">
        <f>'Додаток 3'!E119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96" s="54">
        <f>'Додаток 3'!F119+'Додаток 3'!F25</f>
        <v>191279</v>
      </c>
      <c r="F96" s="54">
        <f>'Додаток 3'!G119+'Додаток 3'!G25</f>
        <v>191279</v>
      </c>
      <c r="G96" s="54">
        <f>'Додаток 3'!H119</f>
        <v>0</v>
      </c>
      <c r="H96" s="54">
        <f>'Додаток 3'!I119</f>
        <v>0</v>
      </c>
      <c r="I96" s="54">
        <f>'Додаток 3'!J119</f>
        <v>0</v>
      </c>
      <c r="J96" s="54">
        <f>'Додаток 3'!K119</f>
        <v>0</v>
      </c>
      <c r="K96" s="54">
        <v>0</v>
      </c>
      <c r="L96" s="54">
        <v>0</v>
      </c>
      <c r="M96" s="54">
        <f>'Додаток 3'!N119</f>
        <v>0</v>
      </c>
      <c r="N96" s="54">
        <f>'Додаток 3'!O119</f>
        <v>0</v>
      </c>
      <c r="O96" s="54">
        <f>'Додаток 3'!P119</f>
        <v>0</v>
      </c>
      <c r="P96" s="54">
        <f>'Додаток 3'!Q119</f>
        <v>0</v>
      </c>
      <c r="Q96" s="54">
        <f t="shared" si="16"/>
        <v>191279</v>
      </c>
    </row>
    <row r="97" spans="1:17" ht="21.75" customHeight="1" thickBot="1">
      <c r="A97" s="35"/>
      <c r="B97" s="54">
        <v>3210</v>
      </c>
      <c r="C97" s="64" t="str">
        <f>'Додаток 3'!D120</f>
        <v>1050</v>
      </c>
      <c r="D97" s="58" t="str">
        <f>'Додаток 3'!E120</f>
        <v>Організація та проведення громадських робіт</v>
      </c>
      <c r="E97" s="54">
        <f>'Додаток 3'!F120</f>
        <v>5436</v>
      </c>
      <c r="F97" s="54">
        <f>'Додаток 3'!G120</f>
        <v>5436</v>
      </c>
      <c r="G97" s="54">
        <f>'Додаток 3'!H120</f>
        <v>4456</v>
      </c>
      <c r="H97" s="54">
        <f>'Додаток 3'!I120</f>
        <v>0</v>
      </c>
      <c r="I97" s="54">
        <f>'Додаток 3'!J120</f>
        <v>0</v>
      </c>
      <c r="J97" s="54">
        <f>'Додаток 3'!K120</f>
        <v>0</v>
      </c>
      <c r="K97" s="54">
        <f>'Додаток 3'!N128</f>
        <v>0</v>
      </c>
      <c r="L97" s="54">
        <f>'Додаток 3'!O128</f>
        <v>0</v>
      </c>
      <c r="M97" s="54">
        <f>'Додаток 3'!N120</f>
        <v>0</v>
      </c>
      <c r="N97" s="54">
        <f>'Додаток 3'!O120</f>
        <v>0</v>
      </c>
      <c r="O97" s="54">
        <f>'Додаток 3'!P120</f>
        <v>0</v>
      </c>
      <c r="P97" s="54">
        <f>'Додаток 3'!Q120</f>
        <v>0</v>
      </c>
      <c r="Q97" s="54">
        <f t="shared" si="16"/>
        <v>5436</v>
      </c>
    </row>
    <row r="98" spans="1:17" ht="16.5" customHeight="1" thickBot="1">
      <c r="A98" s="35"/>
      <c r="B98" s="54"/>
      <c r="C98" s="64"/>
      <c r="D98" s="58" t="s">
        <v>9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</row>
    <row r="99" spans="1:17" ht="37.5" customHeight="1" thickBot="1">
      <c r="A99" s="35"/>
      <c r="B99" s="54"/>
      <c r="C99" s="54"/>
      <c r="D99" s="58" t="str">
        <f>'Додаток 3'!E123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E99" s="54">
        <f>'Додаток 3'!F123</f>
        <v>5436</v>
      </c>
      <c r="F99" s="54">
        <f>'Додаток 3'!G123</f>
        <v>5436</v>
      </c>
      <c r="G99" s="54">
        <f>'Додаток 3'!H123</f>
        <v>4456</v>
      </c>
      <c r="H99" s="54">
        <f>'Додаток 3'!I121</f>
        <v>0</v>
      </c>
      <c r="I99" s="54">
        <f>'Додаток 3'!J121</f>
        <v>0</v>
      </c>
      <c r="J99" s="54">
        <f>'Додаток 3'!K121</f>
        <v>0</v>
      </c>
      <c r="K99" s="54">
        <f>'Додаток 3'!N129</f>
        <v>0</v>
      </c>
      <c r="L99" s="54">
        <f>'Додаток 3'!O129</f>
        <v>0</v>
      </c>
      <c r="M99" s="54">
        <f>'Додаток 3'!N121</f>
        <v>0</v>
      </c>
      <c r="N99" s="54">
        <f>'Додаток 3'!O121</f>
        <v>0</v>
      </c>
      <c r="O99" s="54">
        <f>'Додаток 3'!P121</f>
        <v>0</v>
      </c>
      <c r="P99" s="54">
        <f>'Додаток 3'!Q121</f>
        <v>0</v>
      </c>
      <c r="Q99" s="54">
        <f t="shared" si="16"/>
        <v>5436</v>
      </c>
    </row>
    <row r="100" spans="1:17" s="27" customFormat="1" ht="100.5" customHeight="1" thickBot="1">
      <c r="A100" s="35"/>
      <c r="B100" s="64" t="str">
        <f>'Додаток 3'!C124</f>
        <v>3230</v>
      </c>
      <c r="C100" s="64" t="str">
        <f>'Додаток 3'!D124</f>
        <v>1040</v>
      </c>
      <c r="D100" s="58" t="str">
        <f>'Додаток 3'!E124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100" s="54">
        <f>'Додаток 3'!F124</f>
        <v>426394</v>
      </c>
      <c r="F100" s="54">
        <f>'Додаток 3'!G124</f>
        <v>426394</v>
      </c>
      <c r="G100" s="54">
        <f>'Додаток 3'!H124</f>
        <v>0</v>
      </c>
      <c r="H100" s="54">
        <f>'Додаток 3'!I124</f>
        <v>0</v>
      </c>
      <c r="I100" s="54">
        <f>'Додаток 3'!J124</f>
        <v>0</v>
      </c>
      <c r="J100" s="54">
        <f>'Додаток 3'!K124</f>
        <v>0</v>
      </c>
      <c r="K100" s="54">
        <f>'Додаток 3'!N132</f>
        <v>0</v>
      </c>
      <c r="L100" s="54">
        <f>'Додаток 3'!O132</f>
        <v>0</v>
      </c>
      <c r="M100" s="54">
        <f>'Додаток 3'!N124</f>
        <v>0</v>
      </c>
      <c r="N100" s="54">
        <f>'Додаток 3'!O124</f>
        <v>0</v>
      </c>
      <c r="O100" s="54">
        <f>'Додаток 3'!P124</f>
        <v>0</v>
      </c>
      <c r="P100" s="54">
        <f>'Додаток 3'!Q124</f>
        <v>0</v>
      </c>
      <c r="Q100" s="54">
        <f t="shared" si="16"/>
        <v>426394</v>
      </c>
    </row>
    <row r="101" spans="1:17" s="27" customFormat="1" ht="20.25" customHeight="1" thickBot="1">
      <c r="A101" s="35"/>
      <c r="B101" s="64"/>
      <c r="C101" s="64"/>
      <c r="D101" s="58" t="s">
        <v>9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</row>
    <row r="102" spans="1:17" ht="115.5" customHeight="1" thickBot="1">
      <c r="A102" s="35"/>
      <c r="B102" s="64"/>
      <c r="C102" s="64"/>
      <c r="D102" s="58" t="str">
        <f>'Додаток 3'!E126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102" s="54">
        <f>'Додаток 3'!F126</f>
        <v>426394</v>
      </c>
      <c r="F102" s="54">
        <f>'Додаток 3'!G126</f>
        <v>426394</v>
      </c>
      <c r="G102" s="54">
        <f>'Додаток 3'!H126</f>
        <v>0</v>
      </c>
      <c r="H102" s="54">
        <f>'Додаток 3'!I126</f>
        <v>0</v>
      </c>
      <c r="I102" s="54">
        <f>'Додаток 3'!J126</f>
        <v>0</v>
      </c>
      <c r="J102" s="54">
        <f>'Додаток 3'!K126</f>
        <v>0</v>
      </c>
      <c r="K102" s="54">
        <f>'Додаток 3'!N133</f>
        <v>0</v>
      </c>
      <c r="L102" s="54">
        <f>'Додаток 3'!O133</f>
        <v>0</v>
      </c>
      <c r="M102" s="54">
        <f>'Додаток 3'!N126</f>
        <v>0</v>
      </c>
      <c r="N102" s="54">
        <f>'Додаток 3'!O126</f>
        <v>0</v>
      </c>
      <c r="O102" s="54">
        <f>'Додаток 3'!P126</f>
        <v>0</v>
      </c>
      <c r="P102" s="54">
        <f>'Додаток 3'!Q126</f>
        <v>0</v>
      </c>
      <c r="Q102" s="54">
        <f t="shared" si="16"/>
        <v>426394</v>
      </c>
    </row>
    <row r="103" spans="1:17" ht="21" customHeight="1" thickBot="1">
      <c r="A103" s="35"/>
      <c r="B103" s="54">
        <v>3240</v>
      </c>
      <c r="C103" s="64"/>
      <c r="D103" s="58" t="str">
        <f>'Додаток 3'!E127</f>
        <v>Інші заклади та заходи</v>
      </c>
      <c r="E103" s="54">
        <f aca="true" t="shared" si="18" ref="E103:J103">E104</f>
        <v>1929618</v>
      </c>
      <c r="F103" s="54">
        <f t="shared" si="18"/>
        <v>1929618</v>
      </c>
      <c r="G103" s="54">
        <f t="shared" si="18"/>
        <v>0</v>
      </c>
      <c r="H103" s="54">
        <f t="shared" si="18"/>
        <v>0</v>
      </c>
      <c r="I103" s="54">
        <f t="shared" si="18"/>
        <v>0</v>
      </c>
      <c r="J103" s="54">
        <f t="shared" si="18"/>
        <v>0</v>
      </c>
      <c r="K103" s="54">
        <f>'Додаток 3'!N134</f>
        <v>0</v>
      </c>
      <c r="L103" s="54">
        <f>'Додаток 3'!O134</f>
        <v>0</v>
      </c>
      <c r="M103" s="54">
        <f>M104</f>
        <v>0</v>
      </c>
      <c r="N103" s="54">
        <f>N104</f>
        <v>0</v>
      </c>
      <c r="O103" s="54">
        <f>O104</f>
        <v>0</v>
      </c>
      <c r="P103" s="54">
        <f>P104</f>
        <v>0</v>
      </c>
      <c r="Q103" s="54">
        <f t="shared" si="16"/>
        <v>1929618</v>
      </c>
    </row>
    <row r="104" spans="1:17" s="27" customFormat="1" ht="21" customHeight="1" thickBot="1">
      <c r="A104" s="38"/>
      <c r="B104" s="64" t="str">
        <f>'Додаток 3'!C128</f>
        <v>3242</v>
      </c>
      <c r="C104" s="64" t="str">
        <f>'Додаток 3'!D128</f>
        <v>1090</v>
      </c>
      <c r="D104" s="58" t="str">
        <f>'Додаток 3'!E128</f>
        <v>Інші заходи у сфері соціального захисту і соціального забезпечення</v>
      </c>
      <c r="E104" s="54">
        <f>'Додаток 3'!F128+'Додаток 3'!F27+'Додаток 3'!F147</f>
        <v>1929618</v>
      </c>
      <c r="F104" s="54">
        <f>'Додаток 3'!G128+'Додаток 3'!G27+'Додаток 3'!G147</f>
        <v>1929618</v>
      </c>
      <c r="G104" s="54">
        <f>'Додаток 3'!H128</f>
        <v>0</v>
      </c>
      <c r="H104" s="54">
        <f>'Додаток 3'!I128</f>
        <v>0</v>
      </c>
      <c r="I104" s="54">
        <f>'Додаток 3'!J128</f>
        <v>0</v>
      </c>
      <c r="J104" s="54">
        <f>'Додаток 3'!K128</f>
        <v>0</v>
      </c>
      <c r="K104" s="54">
        <f>'Додаток 3'!N136</f>
        <v>0</v>
      </c>
      <c r="L104" s="54">
        <f>'Додаток 3'!O136</f>
        <v>0</v>
      </c>
      <c r="M104" s="54">
        <f>'Додаток 3'!N128</f>
        <v>0</v>
      </c>
      <c r="N104" s="54">
        <f>'Додаток 3'!O128</f>
        <v>0</v>
      </c>
      <c r="O104" s="54">
        <f>'Додаток 3'!P128</f>
        <v>0</v>
      </c>
      <c r="P104" s="54">
        <f>'Додаток 3'!Q128</f>
        <v>0</v>
      </c>
      <c r="Q104" s="54">
        <f t="shared" si="16"/>
        <v>1929618</v>
      </c>
    </row>
    <row r="105" spans="1:17" s="27" customFormat="1" ht="21" customHeight="1" thickBot="1">
      <c r="A105" s="38"/>
      <c r="B105" s="64"/>
      <c r="C105" s="64"/>
      <c r="D105" s="58" t="s">
        <v>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  <row r="106" spans="1:17" ht="54.75" customHeight="1" thickBot="1">
      <c r="A106" s="38"/>
      <c r="B106" s="37"/>
      <c r="C106" s="35"/>
      <c r="D106" s="58" t="str">
        <f>'Додаток 3'!E131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E106" s="54">
        <f>'Додаток 3'!F131</f>
        <v>857618</v>
      </c>
      <c r="F106" s="54">
        <f>'Додаток 3'!G131</f>
        <v>857618</v>
      </c>
      <c r="G106" s="54">
        <f>'Додаток 3'!H129</f>
        <v>0</v>
      </c>
      <c r="H106" s="54">
        <f>'Додаток 3'!I129</f>
        <v>0</v>
      </c>
      <c r="I106" s="54">
        <f>'Додаток 3'!J129</f>
        <v>0</v>
      </c>
      <c r="J106" s="54">
        <f>'Додаток 3'!K129</f>
        <v>0</v>
      </c>
      <c r="K106" s="54">
        <f>'Додаток 3'!N137</f>
        <v>0</v>
      </c>
      <c r="L106" s="54">
        <f>'Додаток 3'!O137</f>
        <v>0</v>
      </c>
      <c r="M106" s="54">
        <f>'Додаток 3'!N129</f>
        <v>0</v>
      </c>
      <c r="N106" s="54">
        <f>'Додаток 3'!O129</f>
        <v>0</v>
      </c>
      <c r="O106" s="54">
        <f>'Додаток 3'!P129</f>
        <v>0</v>
      </c>
      <c r="P106" s="54">
        <f>'Додаток 3'!Q129</f>
        <v>0</v>
      </c>
      <c r="Q106" s="54">
        <f t="shared" si="16"/>
        <v>857618</v>
      </c>
    </row>
    <row r="107" spans="1:17" ht="40.5" customHeight="1" thickBot="1">
      <c r="A107" s="38"/>
      <c r="B107" s="37"/>
      <c r="C107" s="35"/>
      <c r="D107" s="81" t="str">
        <f>'Додаток 3'!E149</f>
        <v>за рахунок субвенції з міського бюджету на виконання галузевих програм, затверджених міською та районними у місті радами</v>
      </c>
      <c r="E107" s="54">
        <f>F107+G107+H107+I107</f>
        <v>0</v>
      </c>
      <c r="F107" s="54">
        <f>'Додаток 3'!G149</f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4">
        <f>E107+J107</f>
        <v>0</v>
      </c>
    </row>
    <row r="108" spans="1:17" s="3" customFormat="1" ht="19.5" customHeight="1" thickBot="1">
      <c r="A108" s="35"/>
      <c r="B108" s="44" t="s">
        <v>55</v>
      </c>
      <c r="C108" s="35"/>
      <c r="D108" s="68" t="str">
        <f>'Додаток 3'!E28</f>
        <v>Культура і мистецтво</v>
      </c>
      <c r="E108" s="56">
        <f>E109</f>
        <v>143182</v>
      </c>
      <c r="F108" s="56">
        <f aca="true" t="shared" si="19" ref="F108:P108">F109</f>
        <v>143182</v>
      </c>
      <c r="G108" s="56">
        <f t="shared" si="19"/>
        <v>0</v>
      </c>
      <c r="H108" s="56">
        <f t="shared" si="19"/>
        <v>0</v>
      </c>
      <c r="I108" s="56">
        <f t="shared" si="19"/>
        <v>0</v>
      </c>
      <c r="J108" s="56">
        <f t="shared" si="19"/>
        <v>0</v>
      </c>
      <c r="K108" s="54">
        <f>'Додаток 3'!N138</f>
        <v>0</v>
      </c>
      <c r="L108" s="54">
        <f>'Додаток 3'!O138</f>
        <v>0</v>
      </c>
      <c r="M108" s="56">
        <f t="shared" si="19"/>
        <v>0</v>
      </c>
      <c r="N108" s="56">
        <f t="shared" si="19"/>
        <v>0</v>
      </c>
      <c r="O108" s="56">
        <f t="shared" si="19"/>
        <v>0</v>
      </c>
      <c r="P108" s="56">
        <f t="shared" si="19"/>
        <v>0</v>
      </c>
      <c r="Q108" s="56">
        <f t="shared" si="16"/>
        <v>143182</v>
      </c>
    </row>
    <row r="109" spans="1:17" ht="19.5" customHeight="1" thickBot="1">
      <c r="A109" s="35"/>
      <c r="B109" s="64" t="str">
        <f>'Додаток 3'!C29</f>
        <v>4080</v>
      </c>
      <c r="C109" s="64"/>
      <c r="D109" s="58" t="str">
        <f>'Додаток 3'!E29</f>
        <v>Інші заклади та заходи в галузі культури і мистецтва</v>
      </c>
      <c r="E109" s="54">
        <f>'Додаток 3'!F29</f>
        <v>143182</v>
      </c>
      <c r="F109" s="54">
        <f>'Додаток 3'!G29</f>
        <v>143182</v>
      </c>
      <c r="G109" s="54">
        <f>'Додаток 3'!H29</f>
        <v>0</v>
      </c>
      <c r="H109" s="54">
        <f>'Додаток 3'!I29</f>
        <v>0</v>
      </c>
      <c r="I109" s="54">
        <f>'Додаток 3'!J29</f>
        <v>0</v>
      </c>
      <c r="J109" s="54">
        <f>'Додаток 3'!K29</f>
        <v>0</v>
      </c>
      <c r="K109" s="54">
        <f>'Додаток 3'!N139</f>
        <v>0</v>
      </c>
      <c r="L109" s="54">
        <f>'Додаток 3'!O139</f>
        <v>0</v>
      </c>
      <c r="M109" s="54">
        <f>'Додаток 3'!N29</f>
        <v>0</v>
      </c>
      <c r="N109" s="54">
        <f>'Додаток 3'!O29</f>
        <v>0</v>
      </c>
      <c r="O109" s="54">
        <f>'Додаток 3'!P29</f>
        <v>0</v>
      </c>
      <c r="P109" s="54">
        <f>'Додаток 3'!Q29</f>
        <v>0</v>
      </c>
      <c r="Q109" s="54">
        <f t="shared" si="16"/>
        <v>143182</v>
      </c>
    </row>
    <row r="110" spans="1:17" ht="19.5" customHeight="1" thickBot="1">
      <c r="A110" s="35"/>
      <c r="B110" s="54">
        <v>4082</v>
      </c>
      <c r="C110" s="37" t="s">
        <v>54</v>
      </c>
      <c r="D110" s="58" t="str">
        <f>'Додаток 3'!E30</f>
        <v>Інші заходи в галузі культури і мистецтва</v>
      </c>
      <c r="E110" s="54">
        <f>F110</f>
        <v>143182</v>
      </c>
      <c r="F110" s="54">
        <f>'Додаток 3'!G30</f>
        <v>143182</v>
      </c>
      <c r="G110" s="54">
        <v>0</v>
      </c>
      <c r="H110" s="54">
        <v>0</v>
      </c>
      <c r="I110" s="54">
        <v>0</v>
      </c>
      <c r="J110" s="54">
        <v>0</v>
      </c>
      <c r="K110" s="54">
        <f>'Додаток 3'!N140</f>
        <v>0</v>
      </c>
      <c r="L110" s="54">
        <f>'Додаток 3'!O140</f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f t="shared" si="16"/>
        <v>143182</v>
      </c>
    </row>
    <row r="111" spans="1:17" ht="19.5" customHeight="1" thickBot="1">
      <c r="A111" s="35"/>
      <c r="B111" s="54"/>
      <c r="C111" s="37"/>
      <c r="D111" s="58" t="s">
        <v>9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</row>
    <row r="112" spans="1:17" ht="37.5" customHeight="1" thickBot="1">
      <c r="A112" s="35"/>
      <c r="B112" s="54"/>
      <c r="C112" s="37"/>
      <c r="D112" s="81" t="str">
        <f>'Додаток 3'!E35</f>
        <v>за рахунок  субвенції з міського бюджету на виконання галузевих програм, затверджених міською та районними у місті радами</v>
      </c>
      <c r="E112" s="54">
        <f>F112</f>
        <v>0</v>
      </c>
      <c r="F112" s="54">
        <f>'Додаток 3'!G35</f>
        <v>0</v>
      </c>
      <c r="G112" s="54">
        <v>0</v>
      </c>
      <c r="H112" s="54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54">
        <v>0</v>
      </c>
      <c r="O112" s="54">
        <v>0</v>
      </c>
      <c r="P112" s="54">
        <v>0</v>
      </c>
      <c r="Q112" s="54">
        <f t="shared" si="16"/>
        <v>0</v>
      </c>
    </row>
    <row r="113" spans="1:17" s="3" customFormat="1" ht="17.25" customHeight="1" thickBot="1">
      <c r="A113" s="35"/>
      <c r="B113" s="44" t="s">
        <v>35</v>
      </c>
      <c r="C113" s="44"/>
      <c r="D113" s="68" t="s">
        <v>27</v>
      </c>
      <c r="E113" s="56">
        <f>E118+E115+E122</f>
        <v>4508198</v>
      </c>
      <c r="F113" s="56">
        <f>F118+F115+F122</f>
        <v>4508198</v>
      </c>
      <c r="G113" s="56">
        <f aca="true" t="shared" si="20" ref="G113:Q113">G118+G115+G122</f>
        <v>0</v>
      </c>
      <c r="H113" s="56">
        <f t="shared" si="20"/>
        <v>23555</v>
      </c>
      <c r="I113" s="56">
        <f t="shared" si="20"/>
        <v>0</v>
      </c>
      <c r="J113" s="56">
        <f t="shared" si="20"/>
        <v>18402</v>
      </c>
      <c r="K113" s="56">
        <f t="shared" si="20"/>
        <v>0</v>
      </c>
      <c r="L113" s="56">
        <f t="shared" si="20"/>
        <v>0</v>
      </c>
      <c r="M113" s="56">
        <f t="shared" si="20"/>
        <v>18402</v>
      </c>
      <c r="N113" s="56">
        <f t="shared" si="20"/>
        <v>0</v>
      </c>
      <c r="O113" s="56">
        <f t="shared" si="20"/>
        <v>0</v>
      </c>
      <c r="P113" s="56">
        <f t="shared" si="20"/>
        <v>0</v>
      </c>
      <c r="Q113" s="56">
        <f t="shared" si="20"/>
        <v>4526600</v>
      </c>
    </row>
    <row r="114" spans="1:17" s="3" customFormat="1" ht="18" customHeight="1" hidden="1" thickBot="1">
      <c r="A114" s="35"/>
      <c r="B114" s="44"/>
      <c r="C114" s="44"/>
      <c r="D114" s="79" t="s">
        <v>62</v>
      </c>
      <c r="E114" s="54"/>
      <c r="F114" s="54"/>
      <c r="G114" s="54">
        <v>0</v>
      </c>
      <c r="H114" s="54">
        <v>0</v>
      </c>
      <c r="I114" s="54">
        <v>0</v>
      </c>
      <c r="J114" s="54">
        <v>0</v>
      </c>
      <c r="K114" s="54">
        <f>'Додаток 3'!N142</f>
        <v>0</v>
      </c>
      <c r="L114" s="54">
        <f>'Додаток 3'!O142</f>
        <v>0</v>
      </c>
      <c r="M114" s="54">
        <v>0</v>
      </c>
      <c r="N114" s="54">
        <v>0</v>
      </c>
      <c r="O114" s="54">
        <v>0</v>
      </c>
      <c r="P114" s="54">
        <v>0</v>
      </c>
      <c r="Q114" s="54">
        <f t="shared" si="16"/>
        <v>0</v>
      </c>
    </row>
    <row r="115" spans="1:17" s="3" customFormat="1" ht="21.75" customHeight="1" thickBot="1">
      <c r="A115" s="35"/>
      <c r="B115" s="35" t="s">
        <v>185</v>
      </c>
      <c r="C115" s="35" t="s">
        <v>15</v>
      </c>
      <c r="D115" s="81" t="s">
        <v>220</v>
      </c>
      <c r="E115" s="54">
        <f>'Додаток 3'!F37</f>
        <v>28194</v>
      </c>
      <c r="F115" s="54">
        <f>'Додаток 3'!G37</f>
        <v>28194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f>E115+J115</f>
        <v>28194</v>
      </c>
    </row>
    <row r="116" spans="1:17" s="3" customFormat="1" ht="18" customHeight="1" thickBot="1">
      <c r="A116" s="35"/>
      <c r="B116" s="44"/>
      <c r="C116" s="44"/>
      <c r="D116" s="81" t="s">
        <v>9</v>
      </c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</row>
    <row r="117" spans="1:17" s="3" customFormat="1" ht="39" customHeight="1" thickBot="1">
      <c r="A117" s="35"/>
      <c r="B117" s="44"/>
      <c r="C117" s="44"/>
      <c r="D117" s="81" t="s">
        <v>221</v>
      </c>
      <c r="E117" s="54">
        <f>'Додаток 3'!F39</f>
        <v>28194</v>
      </c>
      <c r="F117" s="54">
        <f>'Додаток 3'!G39</f>
        <v>28194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54">
        <v>0</v>
      </c>
      <c r="M117" s="54">
        <v>0</v>
      </c>
      <c r="N117" s="54">
        <v>0</v>
      </c>
      <c r="O117" s="54">
        <v>0</v>
      </c>
      <c r="P117" s="54">
        <v>0</v>
      </c>
      <c r="Q117" s="54">
        <f>E117+J117</f>
        <v>28194</v>
      </c>
    </row>
    <row r="118" spans="1:149" s="3" customFormat="1" ht="18.75" customHeight="1" thickBot="1">
      <c r="A118" s="37"/>
      <c r="B118" s="64" t="str">
        <f>'Додаток 3'!C152</f>
        <v>6030</v>
      </c>
      <c r="C118" s="64" t="str">
        <f>'Додаток 3'!D152</f>
        <v>0620</v>
      </c>
      <c r="D118" s="58" t="str">
        <f>'Додаток 3'!E152</f>
        <v>Організація благоустрою населених пунктів</v>
      </c>
      <c r="E118" s="54">
        <f>'Додаток 3'!F152</f>
        <v>4450004</v>
      </c>
      <c r="F118" s="54">
        <f>'Додаток 3'!G152</f>
        <v>4450004</v>
      </c>
      <c r="G118" s="54">
        <f>'Додаток 3'!H152</f>
        <v>0</v>
      </c>
      <c r="H118" s="54">
        <f>'Додаток 3'!I152</f>
        <v>23555</v>
      </c>
      <c r="I118" s="54">
        <f>'Додаток 3'!J152</f>
        <v>0</v>
      </c>
      <c r="J118" s="54">
        <f>'Додаток 3'!K152</f>
        <v>18402</v>
      </c>
      <c r="K118" s="54">
        <f>'Додаток 3'!N143</f>
        <v>0</v>
      </c>
      <c r="L118" s="54">
        <f>'Додаток 3'!O143</f>
        <v>0</v>
      </c>
      <c r="M118" s="54">
        <f>'Додаток 3'!N152</f>
        <v>18402</v>
      </c>
      <c r="N118" s="54">
        <f>'Додаток 3'!O152</f>
        <v>0</v>
      </c>
      <c r="O118" s="54">
        <f>'Додаток 3'!P152</f>
        <v>0</v>
      </c>
      <c r="P118" s="54">
        <f>'Додаток 3'!Q152</f>
        <v>0</v>
      </c>
      <c r="Q118" s="54">
        <f t="shared" si="16"/>
        <v>4468406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</row>
    <row r="119" spans="1:149" s="3" customFormat="1" ht="15.75" customHeight="1" hidden="1" thickBot="1">
      <c r="A119" s="37"/>
      <c r="B119" s="64"/>
      <c r="C119" s="64"/>
      <c r="D119" s="58" t="str">
        <f>'Додаток 3'!E153</f>
        <v>в тому числі за рахунок субвенції з міського бюджету</v>
      </c>
      <c r="E119" s="54">
        <f>'Додаток 3'!F153</f>
        <v>0</v>
      </c>
      <c r="F119" s="54">
        <f>'Додаток 3'!G153</f>
        <v>0</v>
      </c>
      <c r="G119" s="54">
        <f>'Додаток 3'!H153</f>
        <v>0</v>
      </c>
      <c r="H119" s="54">
        <f>'Додаток 3'!I153</f>
        <v>0</v>
      </c>
      <c r="I119" s="54">
        <f>'Додаток 3'!J153</f>
        <v>0</v>
      </c>
      <c r="J119" s="54">
        <f>'Додаток 3'!K153</f>
        <v>0</v>
      </c>
      <c r="K119" s="54">
        <f>'Додаток 3'!N144</f>
        <v>0</v>
      </c>
      <c r="L119" s="54">
        <f>'Додаток 3'!O144</f>
        <v>0</v>
      </c>
      <c r="M119" s="54">
        <f>'Додаток 3'!N153</f>
        <v>0</v>
      </c>
      <c r="N119" s="54">
        <f>'Додаток 3'!O153</f>
        <v>0</v>
      </c>
      <c r="O119" s="54">
        <f>'Додаток 3'!P153</f>
        <v>0</v>
      </c>
      <c r="P119" s="54">
        <f>'Додаток 3'!Q153</f>
        <v>0</v>
      </c>
      <c r="Q119" s="54">
        <f t="shared" si="16"/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</row>
    <row r="120" spans="1:149" s="3" customFormat="1" ht="19.5" customHeight="1" thickBot="1">
      <c r="A120" s="37"/>
      <c r="B120" s="64"/>
      <c r="C120" s="64"/>
      <c r="D120" s="58" t="s">
        <v>9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</row>
    <row r="121" spans="1:149" s="3" customFormat="1" ht="27" customHeight="1" thickBot="1">
      <c r="A121" s="37"/>
      <c r="B121" s="64"/>
      <c r="C121" s="64"/>
      <c r="D121" s="58" t="str">
        <f>'Додаток 3'!E155</f>
        <v>за рахунок субвенції з міського бюджету на благоустрій території району</v>
      </c>
      <c r="E121" s="54">
        <f>'Додаток 3'!F155</f>
        <v>1800000</v>
      </c>
      <c r="F121" s="54">
        <f>'Додаток 3'!G155</f>
        <v>1800000</v>
      </c>
      <c r="G121" s="54">
        <v>0</v>
      </c>
      <c r="H121" s="54">
        <v>0</v>
      </c>
      <c r="I121" s="54">
        <v>0</v>
      </c>
      <c r="J121" s="54">
        <v>0</v>
      </c>
      <c r="K121" s="54">
        <v>0</v>
      </c>
      <c r="L121" s="54">
        <v>0</v>
      </c>
      <c r="M121" s="54">
        <v>0</v>
      </c>
      <c r="N121" s="54">
        <v>0</v>
      </c>
      <c r="O121" s="54">
        <v>0</v>
      </c>
      <c r="P121" s="54">
        <v>0</v>
      </c>
      <c r="Q121" s="54">
        <f t="shared" si="16"/>
        <v>1800000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</row>
    <row r="122" spans="1:149" s="3" customFormat="1" ht="27" customHeight="1" thickBot="1">
      <c r="A122" s="37"/>
      <c r="B122" s="37">
        <v>6090</v>
      </c>
      <c r="C122" s="37" t="s">
        <v>230</v>
      </c>
      <c r="D122" s="104" t="s">
        <v>232</v>
      </c>
      <c r="E122" s="54">
        <f>F122</f>
        <v>30000</v>
      </c>
      <c r="F122" s="54">
        <f>'Додаток 3'!G156</f>
        <v>30000</v>
      </c>
      <c r="G122" s="54">
        <f>'Додаток 3'!H156</f>
        <v>0</v>
      </c>
      <c r="H122" s="54">
        <f>'Додаток 3'!I156</f>
        <v>0</v>
      </c>
      <c r="I122" s="54">
        <f>'Додаток 3'!J156</f>
        <v>0</v>
      </c>
      <c r="J122" s="54">
        <f>'Додаток 3'!K156</f>
        <v>0</v>
      </c>
      <c r="K122" s="54">
        <f>'Додаток 3'!L156</f>
        <v>0</v>
      </c>
      <c r="L122" s="54">
        <f>'Додаток 3'!M156</f>
        <v>0</v>
      </c>
      <c r="M122" s="54">
        <f>'Додаток 3'!N156</f>
        <v>0</v>
      </c>
      <c r="N122" s="54">
        <f>'Додаток 3'!O156</f>
        <v>0</v>
      </c>
      <c r="O122" s="54">
        <f>'Додаток 3'!P156</f>
        <v>0</v>
      </c>
      <c r="P122" s="54">
        <f>'Додаток 3'!Q156</f>
        <v>0</v>
      </c>
      <c r="Q122" s="54">
        <f t="shared" si="16"/>
        <v>30000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</row>
    <row r="123" spans="1:149" s="3" customFormat="1" ht="21.75" customHeight="1" thickBot="1">
      <c r="A123" s="37"/>
      <c r="B123" s="64"/>
      <c r="C123" s="64"/>
      <c r="D123" s="79" t="s">
        <v>9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</row>
    <row r="124" spans="1:149" s="3" customFormat="1" ht="47.25" customHeight="1" thickBot="1">
      <c r="A124" s="37"/>
      <c r="B124" s="64"/>
      <c r="C124" s="64"/>
      <c r="D124" s="104" t="s">
        <v>233</v>
      </c>
      <c r="E124" s="54">
        <f>F124</f>
        <v>30000</v>
      </c>
      <c r="F124" s="54">
        <f>'Додаток 3'!G158</f>
        <v>30000</v>
      </c>
      <c r="G124" s="54">
        <f>'Додаток 3'!H158</f>
        <v>0</v>
      </c>
      <c r="H124" s="54">
        <f>'Додаток 3'!I158</f>
        <v>0</v>
      </c>
      <c r="I124" s="54">
        <f>'Додаток 3'!J158</f>
        <v>0</v>
      </c>
      <c r="J124" s="54">
        <f>'Додаток 3'!K158</f>
        <v>0</v>
      </c>
      <c r="K124" s="54">
        <f>'Додаток 3'!L158</f>
        <v>0</v>
      </c>
      <c r="L124" s="54">
        <f>'Додаток 3'!M158</f>
        <v>0</v>
      </c>
      <c r="M124" s="54">
        <f>'Додаток 3'!N158</f>
        <v>0</v>
      </c>
      <c r="N124" s="54">
        <f>'Додаток 3'!O158</f>
        <v>0</v>
      </c>
      <c r="O124" s="54">
        <f>'Додаток 3'!P158</f>
        <v>0</v>
      </c>
      <c r="P124" s="54">
        <f>'Додаток 3'!Q158</f>
        <v>0</v>
      </c>
      <c r="Q124" s="54">
        <f t="shared" si="16"/>
        <v>30000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</row>
    <row r="125" spans="1:149" s="3" customFormat="1" ht="21" customHeight="1" thickBot="1">
      <c r="A125" s="37"/>
      <c r="B125" s="56">
        <v>7000</v>
      </c>
      <c r="C125" s="64"/>
      <c r="D125" s="77" t="s">
        <v>190</v>
      </c>
      <c r="E125" s="56">
        <f>E126</f>
        <v>5000</v>
      </c>
      <c r="F125" s="56">
        <f>F126</f>
        <v>5000</v>
      </c>
      <c r="G125" s="54">
        <v>0</v>
      </c>
      <c r="H125" s="54">
        <v>0</v>
      </c>
      <c r="I125" s="54">
        <v>0</v>
      </c>
      <c r="J125" s="54">
        <v>0</v>
      </c>
      <c r="K125" s="54">
        <v>0</v>
      </c>
      <c r="L125" s="54">
        <f>'Додаток 3'!O150</f>
        <v>0</v>
      </c>
      <c r="M125" s="54">
        <v>0</v>
      </c>
      <c r="N125" s="54">
        <v>0</v>
      </c>
      <c r="O125" s="54">
        <v>0</v>
      </c>
      <c r="P125" s="54">
        <v>0</v>
      </c>
      <c r="Q125" s="56">
        <f t="shared" si="16"/>
        <v>5000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</row>
    <row r="126" spans="1:17" s="50" customFormat="1" ht="21" customHeight="1" thickBot="1">
      <c r="A126" s="53"/>
      <c r="B126" s="56">
        <v>7300</v>
      </c>
      <c r="C126" s="66"/>
      <c r="D126" s="65" t="s">
        <v>130</v>
      </c>
      <c r="E126" s="56">
        <f>E127</f>
        <v>5000</v>
      </c>
      <c r="F126" s="56">
        <f aca="true" t="shared" si="21" ref="F126:P126">F127</f>
        <v>5000</v>
      </c>
      <c r="G126" s="56">
        <f t="shared" si="21"/>
        <v>0</v>
      </c>
      <c r="H126" s="56">
        <f t="shared" si="21"/>
        <v>0</v>
      </c>
      <c r="I126" s="56">
        <f t="shared" si="21"/>
        <v>0</v>
      </c>
      <c r="J126" s="56">
        <f t="shared" si="21"/>
        <v>0</v>
      </c>
      <c r="K126" s="54">
        <f>'Додаток 3'!N151</f>
        <v>0</v>
      </c>
      <c r="L126" s="54">
        <f>'Додаток 3'!O151</f>
        <v>0</v>
      </c>
      <c r="M126" s="56">
        <f t="shared" si="21"/>
        <v>0</v>
      </c>
      <c r="N126" s="56">
        <f t="shared" si="21"/>
        <v>0</v>
      </c>
      <c r="O126" s="56">
        <f t="shared" si="21"/>
        <v>0</v>
      </c>
      <c r="P126" s="56">
        <f t="shared" si="21"/>
        <v>0</v>
      </c>
      <c r="Q126" s="56">
        <f t="shared" si="16"/>
        <v>5000</v>
      </c>
    </row>
    <row r="127" spans="1:149" s="3" customFormat="1" ht="22.5" customHeight="1" thickBot="1">
      <c r="A127" s="37"/>
      <c r="B127" s="54">
        <f>'Додаток 3'!C161</f>
        <v>7340</v>
      </c>
      <c r="C127" s="54" t="str">
        <f>'Додаток 3'!D161</f>
        <v>0443</v>
      </c>
      <c r="D127" s="67" t="str">
        <f>'Додаток 3'!E161</f>
        <v>Проектування, реставрація та охорона пам'яток архітектури</v>
      </c>
      <c r="E127" s="54">
        <f>'Додаток 3'!F161</f>
        <v>5000</v>
      </c>
      <c r="F127" s="54">
        <f>'Додаток 3'!G161</f>
        <v>5000</v>
      </c>
      <c r="G127" s="54">
        <f>'Додаток 3'!H161</f>
        <v>0</v>
      </c>
      <c r="H127" s="54">
        <f>'Додаток 3'!I161</f>
        <v>0</v>
      </c>
      <c r="I127" s="54">
        <f>'Додаток 3'!J161</f>
        <v>0</v>
      </c>
      <c r="J127" s="54">
        <f>'Додаток 3'!K161</f>
        <v>0</v>
      </c>
      <c r="K127" s="54">
        <v>0</v>
      </c>
      <c r="L127" s="54">
        <f>'Додаток 3'!O152</f>
        <v>0</v>
      </c>
      <c r="M127" s="54">
        <f>'Додаток 3'!N161</f>
        <v>0</v>
      </c>
      <c r="N127" s="54">
        <f>'Додаток 3'!O161</f>
        <v>0</v>
      </c>
      <c r="O127" s="54">
        <f>'Додаток 3'!P161</f>
        <v>0</v>
      </c>
      <c r="P127" s="54">
        <f>'Додаток 3'!Q161</f>
        <v>0</v>
      </c>
      <c r="Q127" s="54">
        <f t="shared" si="16"/>
        <v>5000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</row>
    <row r="128" spans="1:17" s="29" customFormat="1" ht="21" customHeight="1" thickBot="1">
      <c r="A128" s="46"/>
      <c r="B128" s="46"/>
      <c r="C128" s="47"/>
      <c r="D128" s="68" t="s">
        <v>24</v>
      </c>
      <c r="E128" s="54">
        <f>E13+E21+E108+E113+E125+E17</f>
        <v>107922335</v>
      </c>
      <c r="F128" s="54">
        <f aca="true" t="shared" si="22" ref="F128:Q128">F13+F21+F108+F113+F125+F17</f>
        <v>107922335</v>
      </c>
      <c r="G128" s="54">
        <f t="shared" si="22"/>
        <v>17382013</v>
      </c>
      <c r="H128" s="54">
        <f t="shared" si="22"/>
        <v>1180269</v>
      </c>
      <c r="I128" s="54">
        <f t="shared" si="22"/>
        <v>0</v>
      </c>
      <c r="J128" s="54">
        <f t="shared" si="22"/>
        <v>40760</v>
      </c>
      <c r="K128" s="54">
        <f t="shared" si="22"/>
        <v>0</v>
      </c>
      <c r="L128" s="54">
        <f t="shared" si="22"/>
        <v>0</v>
      </c>
      <c r="M128" s="54">
        <f t="shared" si="22"/>
        <v>40760</v>
      </c>
      <c r="N128" s="54">
        <f t="shared" si="22"/>
        <v>7736</v>
      </c>
      <c r="O128" s="54">
        <f t="shared" si="22"/>
        <v>0</v>
      </c>
      <c r="P128" s="54">
        <f t="shared" si="22"/>
        <v>0</v>
      </c>
      <c r="Q128" s="54">
        <f t="shared" si="22"/>
        <v>107963095</v>
      </c>
    </row>
    <row r="129" spans="1:17" ht="30.75" customHeight="1">
      <c r="A129" s="7"/>
      <c r="B129" s="7"/>
      <c r="C129" s="8"/>
      <c r="D129" s="17"/>
      <c r="E129" s="7"/>
      <c r="F129" s="7"/>
      <c r="G129" s="10"/>
      <c r="H129" s="10"/>
      <c r="I129" s="10"/>
      <c r="J129" s="11"/>
      <c r="K129" s="11"/>
      <c r="L129" s="11"/>
      <c r="M129" s="11"/>
      <c r="N129" s="9"/>
      <c r="O129" s="9"/>
      <c r="P129" s="7"/>
      <c r="Q129" s="7"/>
    </row>
    <row r="130" spans="1:17" ht="26.25" customHeight="1">
      <c r="A130" s="7"/>
      <c r="B130" s="7"/>
      <c r="C130" s="8"/>
      <c r="D130" s="22" t="s">
        <v>58</v>
      </c>
      <c r="E130" s="23"/>
      <c r="F130" s="23"/>
      <c r="G130" s="23"/>
      <c r="H130" s="23"/>
      <c r="I130" s="23"/>
      <c r="J130" s="24"/>
      <c r="K130" s="24"/>
      <c r="L130" s="24"/>
      <c r="M130" s="24" t="s">
        <v>177</v>
      </c>
      <c r="N130" s="9"/>
      <c r="O130" s="9"/>
      <c r="P130" s="7"/>
      <c r="Q130" s="7"/>
    </row>
    <row r="131" spans="1:17" ht="26.25" customHeight="1">
      <c r="A131" s="7"/>
      <c r="B131" s="7"/>
      <c r="C131" s="8"/>
      <c r="D131" s="17"/>
      <c r="E131" s="7"/>
      <c r="F131" s="7"/>
      <c r="G131" s="10"/>
      <c r="H131" s="10"/>
      <c r="I131" s="10"/>
      <c r="J131" s="11"/>
      <c r="K131" s="11"/>
      <c r="L131" s="11"/>
      <c r="M131" s="11"/>
      <c r="N131" s="9"/>
      <c r="O131" s="9"/>
      <c r="P131" s="7"/>
      <c r="Q131" s="7"/>
    </row>
    <row r="132" ht="27.75" customHeight="1">
      <c r="C132" s="12"/>
    </row>
    <row r="133" spans="3:17" ht="20.25" customHeight="1">
      <c r="C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3:17" ht="28.5" customHeight="1">
      <c r="C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3:6" ht="26.25" customHeight="1">
      <c r="C135" s="12"/>
      <c r="E135" s="20"/>
      <c r="F135" s="13"/>
    </row>
    <row r="136" spans="3:6" ht="26.25" customHeight="1">
      <c r="C136" s="12"/>
      <c r="E136" s="20"/>
      <c r="F136" s="13"/>
    </row>
    <row r="137" spans="3:6" ht="28.5" customHeight="1">
      <c r="C137" s="12"/>
      <c r="E137" s="20"/>
      <c r="F137" s="13"/>
    </row>
    <row r="138" spans="3:6" ht="29.25" customHeight="1">
      <c r="C138" s="12"/>
      <c r="D138" s="18"/>
      <c r="E138" s="14"/>
      <c r="F138" s="14"/>
    </row>
    <row r="139" spans="3:6" ht="35.25" customHeight="1">
      <c r="C139" s="12"/>
      <c r="D139" s="19"/>
      <c r="E139" s="13"/>
      <c r="F139" s="13"/>
    </row>
    <row r="140" spans="3:6" ht="25.5" customHeight="1">
      <c r="C140" s="12"/>
      <c r="D140" s="19"/>
      <c r="E140" s="13"/>
      <c r="F140" s="13"/>
    </row>
    <row r="141" spans="3:6" ht="33" customHeight="1">
      <c r="C141" s="12"/>
      <c r="E141" s="13"/>
      <c r="F141" s="13"/>
    </row>
    <row r="142" ht="33" customHeight="1">
      <c r="C142" s="12"/>
    </row>
    <row r="143" spans="3:6" ht="37.5" customHeight="1">
      <c r="C143" s="12"/>
      <c r="D143" s="19"/>
      <c r="E143" s="13"/>
      <c r="F143" s="13"/>
    </row>
    <row r="144" ht="37.5" customHeight="1">
      <c r="C144" s="12"/>
    </row>
    <row r="145" ht="33.75" customHeight="1">
      <c r="C145" s="12"/>
    </row>
    <row r="146" ht="33.75" customHeight="1">
      <c r="C146" s="12"/>
    </row>
    <row r="147" ht="29.25" customHeight="1">
      <c r="C147" s="12"/>
    </row>
    <row r="148" ht="32.25" customHeight="1">
      <c r="C148" s="12"/>
    </row>
    <row r="149" ht="37.5" customHeight="1">
      <c r="C149" s="12"/>
    </row>
    <row r="150" ht="37.5" customHeight="1">
      <c r="C150" s="12"/>
    </row>
    <row r="151" ht="45.75" customHeight="1">
      <c r="C151" s="12"/>
    </row>
    <row r="152" ht="28.5" customHeight="1">
      <c r="C152" s="12"/>
    </row>
    <row r="153" ht="45.75" customHeight="1">
      <c r="C153" s="12"/>
    </row>
    <row r="154" ht="25.5" customHeight="1">
      <c r="C154" s="12"/>
    </row>
    <row r="155" ht="25.5" customHeight="1">
      <c r="C155" s="12"/>
    </row>
    <row r="156" ht="25.5" customHeight="1">
      <c r="C156" s="12"/>
    </row>
    <row r="157" ht="25.5" customHeight="1">
      <c r="C157" s="12"/>
    </row>
    <row r="158" ht="25.5" customHeight="1">
      <c r="C158" s="12"/>
    </row>
    <row r="159" ht="33" customHeight="1">
      <c r="C159" s="12"/>
    </row>
    <row r="160" ht="25.5" customHeight="1">
      <c r="C160" s="12"/>
    </row>
    <row r="161" ht="25.5" customHeight="1">
      <c r="C161" s="12"/>
    </row>
    <row r="162" ht="34.5" customHeight="1">
      <c r="C162" s="12"/>
    </row>
    <row r="163" ht="23.25" customHeight="1">
      <c r="C163" s="12"/>
    </row>
    <row r="164" ht="26.25" customHeight="1">
      <c r="C164" s="12"/>
    </row>
    <row r="165" ht="45" customHeight="1">
      <c r="C165" s="12"/>
    </row>
    <row r="166" ht="31.5" customHeight="1">
      <c r="C166" s="12"/>
    </row>
    <row r="167" ht="24" customHeight="1">
      <c r="C167" s="12"/>
    </row>
    <row r="168" ht="33.75" customHeight="1">
      <c r="C168" s="12"/>
    </row>
    <row r="169" ht="31.5" customHeight="1">
      <c r="C169" s="12"/>
    </row>
    <row r="170" ht="24" customHeight="1">
      <c r="C170" s="12"/>
    </row>
    <row r="171" ht="20.25" customHeight="1">
      <c r="C171" s="12"/>
    </row>
    <row r="172" ht="22.5" customHeight="1">
      <c r="C172" s="12"/>
    </row>
    <row r="173" ht="17.25" customHeight="1">
      <c r="C173" s="12"/>
    </row>
    <row r="174" ht="18.75" customHeight="1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spans="1:17" s="2" customFormat="1" ht="12.75">
      <c r="A188" s="4"/>
      <c r="B188" s="4"/>
      <c r="C188" s="12"/>
      <c r="D188" s="1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</sheetData>
  <sheetProtection/>
  <mergeCells count="22">
    <mergeCell ref="A8:A11"/>
    <mergeCell ref="C8:C11"/>
    <mergeCell ref="N9:O9"/>
    <mergeCell ref="D8:D11"/>
    <mergeCell ref="H10:H11"/>
    <mergeCell ref="B8:B11"/>
    <mergeCell ref="D6:O6"/>
    <mergeCell ref="G10:G11"/>
    <mergeCell ref="I9:I11"/>
    <mergeCell ref="J8:P8"/>
    <mergeCell ref="E9:E11"/>
    <mergeCell ref="J9:J11"/>
    <mergeCell ref="P9:P11"/>
    <mergeCell ref="L10:L11"/>
    <mergeCell ref="Q8:Q11"/>
    <mergeCell ref="E8:I8"/>
    <mergeCell ref="N10:N11"/>
    <mergeCell ref="O10:O11"/>
    <mergeCell ref="M9:M11"/>
    <mergeCell ref="G9:H9"/>
    <mergeCell ref="F9:F11"/>
    <mergeCell ref="K9:K11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3"/>
  <sheetViews>
    <sheetView tabSelected="1" view="pageBreakPreview" zoomScale="75" zoomScaleNormal="75" zoomScaleSheetLayoutView="75" zoomScalePageLayoutView="0" workbookViewId="0" topLeftCell="F1">
      <selection activeCell="V10" sqref="V10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107.00390625" style="15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37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197</v>
      </c>
    </row>
    <row r="2" spans="2:16" ht="12.75">
      <c r="B2" s="26"/>
      <c r="P2" s="4" t="s">
        <v>198</v>
      </c>
    </row>
    <row r="3" spans="2:16" ht="20.25">
      <c r="B3" s="5"/>
      <c r="C3" s="5"/>
      <c r="P3" s="4" t="s">
        <v>234</v>
      </c>
    </row>
    <row r="4" ht="12.75"/>
    <row r="5" ht="12.75"/>
    <row r="6" spans="5:15" ht="17.25" customHeight="1">
      <c r="E6" s="16"/>
      <c r="F6" s="6" t="s">
        <v>188</v>
      </c>
      <c r="G6" s="6"/>
      <c r="H6" s="6"/>
      <c r="I6" s="6"/>
      <c r="J6" s="6"/>
      <c r="K6" s="6"/>
      <c r="L6" s="6"/>
      <c r="M6" s="6"/>
      <c r="N6" s="6"/>
      <c r="O6" s="6"/>
    </row>
    <row r="7" spans="2:15" ht="19.5" customHeight="1">
      <c r="B7" s="111"/>
      <c r="E7" s="16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216</v>
      </c>
    </row>
    <row r="9" spans="2:18" ht="18" customHeight="1" thickBot="1">
      <c r="B9" s="117" t="s">
        <v>31</v>
      </c>
      <c r="C9" s="117" t="s">
        <v>192</v>
      </c>
      <c r="D9" s="117" t="s">
        <v>30</v>
      </c>
      <c r="E9" s="117" t="s">
        <v>193</v>
      </c>
      <c r="F9" s="115" t="s">
        <v>0</v>
      </c>
      <c r="G9" s="116"/>
      <c r="H9" s="116"/>
      <c r="I9" s="116"/>
      <c r="J9" s="116"/>
      <c r="K9" s="115" t="s">
        <v>1</v>
      </c>
      <c r="L9" s="115"/>
      <c r="M9" s="115"/>
      <c r="N9" s="132"/>
      <c r="O9" s="132"/>
      <c r="P9" s="132"/>
      <c r="Q9" s="132"/>
      <c r="R9" s="112" t="s">
        <v>2</v>
      </c>
    </row>
    <row r="10" spans="2:18" ht="12.75" customHeight="1" thickBot="1">
      <c r="B10" s="117"/>
      <c r="C10" s="117"/>
      <c r="D10" s="117"/>
      <c r="E10" s="117"/>
      <c r="F10" s="117" t="s">
        <v>196</v>
      </c>
      <c r="G10" s="112" t="s">
        <v>6</v>
      </c>
      <c r="H10" s="119" t="s">
        <v>3</v>
      </c>
      <c r="I10" s="120"/>
      <c r="J10" s="117" t="s">
        <v>4</v>
      </c>
      <c r="K10" s="117" t="s">
        <v>196</v>
      </c>
      <c r="L10" s="121" t="s">
        <v>194</v>
      </c>
      <c r="M10" s="89" t="s">
        <v>8</v>
      </c>
      <c r="N10" s="117" t="s">
        <v>6</v>
      </c>
      <c r="O10" s="119" t="s">
        <v>3</v>
      </c>
      <c r="P10" s="120"/>
      <c r="Q10" s="117" t="s">
        <v>5</v>
      </c>
      <c r="R10" s="113"/>
    </row>
    <row r="11" spans="2:18" ht="12.75" customHeight="1" thickBot="1">
      <c r="B11" s="117"/>
      <c r="C11" s="117"/>
      <c r="D11" s="117"/>
      <c r="E11" s="117"/>
      <c r="F11" s="118"/>
      <c r="G11" s="113"/>
      <c r="H11" s="117" t="s">
        <v>7</v>
      </c>
      <c r="I11" s="117" t="s">
        <v>184</v>
      </c>
      <c r="J11" s="125"/>
      <c r="K11" s="117"/>
      <c r="L11" s="122"/>
      <c r="M11" s="112" t="s">
        <v>195</v>
      </c>
      <c r="N11" s="117"/>
      <c r="O11" s="117" t="s">
        <v>7</v>
      </c>
      <c r="P11" s="117" t="s">
        <v>184</v>
      </c>
      <c r="Q11" s="117"/>
      <c r="R11" s="113"/>
    </row>
    <row r="12" spans="2:18" ht="182.25" customHeight="1" thickBot="1">
      <c r="B12" s="117"/>
      <c r="C12" s="117"/>
      <c r="D12" s="117"/>
      <c r="E12" s="117"/>
      <c r="F12" s="118"/>
      <c r="G12" s="114"/>
      <c r="H12" s="118"/>
      <c r="I12" s="118"/>
      <c r="J12" s="125"/>
      <c r="K12" s="117"/>
      <c r="L12" s="123"/>
      <c r="M12" s="114"/>
      <c r="N12" s="117"/>
      <c r="O12" s="118"/>
      <c r="P12" s="118"/>
      <c r="Q12" s="117"/>
      <c r="R12" s="114"/>
    </row>
    <row r="13" spans="2:18" ht="0.75" customHeight="1" thickBot="1">
      <c r="B13" s="30">
        <v>1</v>
      </c>
      <c r="C13" s="30"/>
      <c r="D13" s="30">
        <v>2</v>
      </c>
      <c r="E13" s="34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/>
      <c r="M13" s="30"/>
      <c r="N13" s="30">
        <v>10</v>
      </c>
      <c r="O13" s="30">
        <v>11</v>
      </c>
      <c r="P13" s="30">
        <v>12</v>
      </c>
      <c r="Q13" s="30">
        <v>13</v>
      </c>
      <c r="R13" s="30">
        <v>16</v>
      </c>
    </row>
    <row r="14" spans="2:18" ht="24" customHeight="1" thickBot="1">
      <c r="B14" s="44" t="s">
        <v>53</v>
      </c>
      <c r="C14" s="33"/>
      <c r="D14" s="39"/>
      <c r="E14" s="68" t="s">
        <v>36</v>
      </c>
      <c r="F14" s="40">
        <f>F16+F19+F28+F31+F36</f>
        <v>13974053</v>
      </c>
      <c r="G14" s="40">
        <f aca="true" t="shared" si="0" ref="G14:R14">G16+G19+G28+G31+G36</f>
        <v>13974053</v>
      </c>
      <c r="H14" s="40">
        <f t="shared" si="0"/>
        <v>8928473</v>
      </c>
      <c r="I14" s="40">
        <f t="shared" si="0"/>
        <v>693085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13974053</v>
      </c>
    </row>
    <row r="15" spans="2:18" ht="18" customHeight="1" thickBot="1">
      <c r="B15" s="33"/>
      <c r="C15" s="33"/>
      <c r="D15" s="39"/>
      <c r="E15" s="79" t="s">
        <v>9</v>
      </c>
      <c r="F15" s="40"/>
      <c r="G15" s="40"/>
      <c r="H15" s="40"/>
      <c r="I15" s="40"/>
      <c r="J15" s="36"/>
      <c r="K15" s="36"/>
      <c r="L15" s="36"/>
      <c r="M15" s="36"/>
      <c r="N15" s="36"/>
      <c r="O15" s="36"/>
      <c r="P15" s="36"/>
      <c r="Q15" s="36"/>
      <c r="R15" s="36"/>
    </row>
    <row r="16" spans="2:18" ht="27" customHeight="1" thickBot="1">
      <c r="B16" s="35"/>
      <c r="C16" s="48" t="s">
        <v>33</v>
      </c>
      <c r="D16" s="42"/>
      <c r="E16" s="77" t="s">
        <v>10</v>
      </c>
      <c r="F16" s="36">
        <f>F17+F18</f>
        <v>10388312</v>
      </c>
      <c r="G16" s="36">
        <f>G17+G18</f>
        <v>10388312</v>
      </c>
      <c r="H16" s="36">
        <f aca="true" t="shared" si="1" ref="H16:R16">H17+H18</f>
        <v>7140844</v>
      </c>
      <c r="I16" s="36">
        <f t="shared" si="1"/>
        <v>622385</v>
      </c>
      <c r="J16" s="36">
        <f t="shared" si="1"/>
        <v>0</v>
      </c>
      <c r="K16" s="36">
        <f t="shared" si="1"/>
        <v>0</v>
      </c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10388312</v>
      </c>
    </row>
    <row r="17" spans="2:18" ht="48" customHeight="1" thickBot="1">
      <c r="B17" s="35" t="s">
        <v>64</v>
      </c>
      <c r="C17" s="35" t="s">
        <v>63</v>
      </c>
      <c r="D17" s="35" t="s">
        <v>11</v>
      </c>
      <c r="E17" s="79" t="s">
        <v>172</v>
      </c>
      <c r="F17" s="36">
        <f>G17</f>
        <v>10358312</v>
      </c>
      <c r="G17" s="36">
        <f>9523281+74717+150000+461558-426809+449997-43945+138945+30568</f>
        <v>10358312</v>
      </c>
      <c r="H17" s="36">
        <f>6543323+61243+378326-349843+368850+138945</f>
        <v>7140844</v>
      </c>
      <c r="I17" s="36">
        <v>622385</v>
      </c>
      <c r="J17" s="40">
        <v>0</v>
      </c>
      <c r="K17" s="36">
        <f>L17+N17+O17+P17+Q17</f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f aca="true" t="shared" si="2" ref="R17:R150">F17+K17</f>
        <v>10358312</v>
      </c>
    </row>
    <row r="18" spans="2:18" ht="21.75" customHeight="1" thickBot="1">
      <c r="B18" s="35" t="s">
        <v>200</v>
      </c>
      <c r="C18" s="35" t="s">
        <v>201</v>
      </c>
      <c r="D18" s="35" t="s">
        <v>202</v>
      </c>
      <c r="E18" s="79" t="s">
        <v>203</v>
      </c>
      <c r="F18" s="36">
        <f>G18</f>
        <v>30000</v>
      </c>
      <c r="G18" s="36">
        <v>30000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f t="shared" si="2"/>
        <v>30000</v>
      </c>
    </row>
    <row r="19" spans="2:18" ht="20.25" customHeight="1" thickBot="1">
      <c r="B19" s="35"/>
      <c r="C19" s="48" t="s">
        <v>34</v>
      </c>
      <c r="D19" s="48"/>
      <c r="E19" s="77" t="s">
        <v>12</v>
      </c>
      <c r="F19" s="40">
        <f>F20+F22+F24+F26</f>
        <v>3414365</v>
      </c>
      <c r="G19" s="40">
        <f>G20+G22+G24+G26</f>
        <v>3414365</v>
      </c>
      <c r="H19" s="40">
        <f aca="true" t="shared" si="3" ref="H19:R19">H20+H22+H24+H26</f>
        <v>1787629</v>
      </c>
      <c r="I19" s="40">
        <f t="shared" si="3"/>
        <v>70700</v>
      </c>
      <c r="J19" s="40">
        <f t="shared" si="3"/>
        <v>0</v>
      </c>
      <c r="K19" s="40">
        <f t="shared" si="3"/>
        <v>0</v>
      </c>
      <c r="L19" s="40">
        <f t="shared" si="3"/>
        <v>0</v>
      </c>
      <c r="M19" s="40">
        <f t="shared" si="3"/>
        <v>0</v>
      </c>
      <c r="N19" s="40">
        <f t="shared" si="3"/>
        <v>0</v>
      </c>
      <c r="O19" s="40">
        <f t="shared" si="3"/>
        <v>0</v>
      </c>
      <c r="P19" s="40">
        <f t="shared" si="3"/>
        <v>0</v>
      </c>
      <c r="Q19" s="40">
        <f t="shared" si="3"/>
        <v>0</v>
      </c>
      <c r="R19" s="40">
        <f t="shared" si="3"/>
        <v>3414365</v>
      </c>
    </row>
    <row r="20" spans="2:18" ht="20.25" customHeight="1" thickBot="1">
      <c r="B20" s="35"/>
      <c r="C20" s="48" t="s">
        <v>119</v>
      </c>
      <c r="D20" s="48"/>
      <c r="E20" s="77" t="s">
        <v>120</v>
      </c>
      <c r="F20" s="36">
        <f>F21</f>
        <v>2278996</v>
      </c>
      <c r="G20" s="36">
        <f aca="true" t="shared" si="4" ref="G20:Q20">G21</f>
        <v>2278996</v>
      </c>
      <c r="H20" s="36">
        <f t="shared" si="4"/>
        <v>1787629</v>
      </c>
      <c r="I20" s="36">
        <f t="shared" si="4"/>
        <v>70700</v>
      </c>
      <c r="J20" s="40">
        <f t="shared" si="4"/>
        <v>0</v>
      </c>
      <c r="K20" s="40">
        <f t="shared" si="4"/>
        <v>0</v>
      </c>
      <c r="L20" s="40">
        <v>0</v>
      </c>
      <c r="M20" s="40">
        <v>0</v>
      </c>
      <c r="N20" s="40">
        <f t="shared" si="4"/>
        <v>0</v>
      </c>
      <c r="O20" s="40">
        <f t="shared" si="4"/>
        <v>0</v>
      </c>
      <c r="P20" s="40">
        <f t="shared" si="4"/>
        <v>0</v>
      </c>
      <c r="Q20" s="40">
        <f t="shared" si="4"/>
        <v>0</v>
      </c>
      <c r="R20" s="36">
        <f t="shared" si="2"/>
        <v>2278996</v>
      </c>
    </row>
    <row r="21" spans="2:18" ht="26.25" customHeight="1" thickBot="1">
      <c r="B21" s="35" t="s">
        <v>65</v>
      </c>
      <c r="C21" s="35" t="s">
        <v>66</v>
      </c>
      <c r="D21" s="35" t="s">
        <v>13</v>
      </c>
      <c r="E21" s="79" t="s">
        <v>67</v>
      </c>
      <c r="F21" s="36">
        <f>G21</f>
        <v>2278996</v>
      </c>
      <c r="G21" s="36">
        <f>2278996+70513-70513</f>
        <v>2278996</v>
      </c>
      <c r="H21" s="36">
        <f>1787629+57798-57798</f>
        <v>1787629</v>
      </c>
      <c r="I21" s="36">
        <v>70700</v>
      </c>
      <c r="J21" s="40">
        <v>0</v>
      </c>
      <c r="K21" s="36">
        <v>0</v>
      </c>
      <c r="L21" s="40">
        <v>0</v>
      </c>
      <c r="M21" s="40">
        <v>0</v>
      </c>
      <c r="N21" s="36">
        <v>0</v>
      </c>
      <c r="O21" s="36">
        <v>0</v>
      </c>
      <c r="P21" s="36">
        <v>0</v>
      </c>
      <c r="Q21" s="36">
        <v>0</v>
      </c>
      <c r="R21" s="36">
        <f t="shared" si="2"/>
        <v>2278996</v>
      </c>
    </row>
    <row r="22" spans="2:18" ht="21.75" customHeight="1" thickBot="1">
      <c r="B22" s="35"/>
      <c r="C22" s="48" t="s">
        <v>121</v>
      </c>
      <c r="D22" s="48"/>
      <c r="E22" s="77" t="s">
        <v>122</v>
      </c>
      <c r="F22" s="40">
        <f>F23</f>
        <v>69432</v>
      </c>
      <c r="G22" s="40">
        <f aca="true" t="shared" si="5" ref="G22:Q22">G23</f>
        <v>69432</v>
      </c>
      <c r="H22" s="40">
        <f t="shared" si="5"/>
        <v>0</v>
      </c>
      <c r="I22" s="40">
        <f t="shared" si="5"/>
        <v>0</v>
      </c>
      <c r="J22" s="40">
        <f t="shared" si="5"/>
        <v>0</v>
      </c>
      <c r="K22" s="40">
        <f t="shared" si="5"/>
        <v>0</v>
      </c>
      <c r="L22" s="40">
        <v>0</v>
      </c>
      <c r="M22" s="40">
        <v>0</v>
      </c>
      <c r="N22" s="40">
        <f t="shared" si="5"/>
        <v>0</v>
      </c>
      <c r="O22" s="40">
        <f t="shared" si="5"/>
        <v>0</v>
      </c>
      <c r="P22" s="40">
        <f t="shared" si="5"/>
        <v>0</v>
      </c>
      <c r="Q22" s="40">
        <f t="shared" si="5"/>
        <v>0</v>
      </c>
      <c r="R22" s="36">
        <f t="shared" si="2"/>
        <v>69432</v>
      </c>
    </row>
    <row r="23" spans="2:18" ht="25.5" customHeight="1" thickBot="1">
      <c r="B23" s="35" t="s">
        <v>68</v>
      </c>
      <c r="C23" s="35" t="s">
        <v>69</v>
      </c>
      <c r="D23" s="35" t="s">
        <v>13</v>
      </c>
      <c r="E23" s="79" t="s">
        <v>61</v>
      </c>
      <c r="F23" s="40">
        <f>G23</f>
        <v>69432</v>
      </c>
      <c r="G23" s="40">
        <f>100000-30568</f>
        <v>69432</v>
      </c>
      <c r="H23" s="40">
        <v>0</v>
      </c>
      <c r="I23" s="40">
        <v>0</v>
      </c>
      <c r="J23" s="40">
        <v>0</v>
      </c>
      <c r="K23" s="36">
        <v>0</v>
      </c>
      <c r="L23" s="40">
        <v>0</v>
      </c>
      <c r="M23" s="40">
        <v>0</v>
      </c>
      <c r="N23" s="36">
        <v>0</v>
      </c>
      <c r="O23" s="36">
        <v>0</v>
      </c>
      <c r="P23" s="36">
        <v>0</v>
      </c>
      <c r="Q23" s="36">
        <v>0</v>
      </c>
      <c r="R23" s="36">
        <f t="shared" si="2"/>
        <v>69432</v>
      </c>
    </row>
    <row r="24" spans="2:18" ht="25.5" customHeight="1" thickBot="1">
      <c r="B24" s="35"/>
      <c r="C24" s="48" t="s">
        <v>164</v>
      </c>
      <c r="D24" s="48"/>
      <c r="E24" s="77" t="s">
        <v>124</v>
      </c>
      <c r="F24" s="40">
        <f>F25</f>
        <v>176005</v>
      </c>
      <c r="G24" s="40">
        <f aca="true" t="shared" si="6" ref="G24:R24">G25</f>
        <v>176005</v>
      </c>
      <c r="H24" s="40">
        <f t="shared" si="6"/>
        <v>0</v>
      </c>
      <c r="I24" s="40">
        <f t="shared" si="6"/>
        <v>0</v>
      </c>
      <c r="J24" s="40">
        <f t="shared" si="6"/>
        <v>0</v>
      </c>
      <c r="K24" s="40">
        <f t="shared" si="6"/>
        <v>0</v>
      </c>
      <c r="L24" s="40">
        <f t="shared" si="6"/>
        <v>0</v>
      </c>
      <c r="M24" s="40">
        <f t="shared" si="6"/>
        <v>0</v>
      </c>
      <c r="N24" s="40">
        <f t="shared" si="6"/>
        <v>0</v>
      </c>
      <c r="O24" s="40">
        <f t="shared" si="6"/>
        <v>0</v>
      </c>
      <c r="P24" s="40">
        <f t="shared" si="6"/>
        <v>0</v>
      </c>
      <c r="Q24" s="40">
        <f t="shared" si="6"/>
        <v>0</v>
      </c>
      <c r="R24" s="40">
        <f t="shared" si="6"/>
        <v>176005</v>
      </c>
    </row>
    <row r="25" spans="2:18" ht="45" customHeight="1" thickBot="1">
      <c r="B25" s="35" t="s">
        <v>206</v>
      </c>
      <c r="C25" s="35" t="s">
        <v>166</v>
      </c>
      <c r="D25" s="35" t="s">
        <v>16</v>
      </c>
      <c r="E25" s="79" t="s">
        <v>167</v>
      </c>
      <c r="F25" s="36">
        <f>G25</f>
        <v>176005</v>
      </c>
      <c r="G25" s="36">
        <v>176005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36">
        <f t="shared" si="2"/>
        <v>176005</v>
      </c>
    </row>
    <row r="26" spans="2:18" ht="24.75" customHeight="1" thickBot="1">
      <c r="B26" s="35"/>
      <c r="C26" s="53" t="s">
        <v>170</v>
      </c>
      <c r="D26" s="59"/>
      <c r="E26" s="91" t="s">
        <v>88</v>
      </c>
      <c r="F26" s="36">
        <f>F27</f>
        <v>889932</v>
      </c>
      <c r="G26" s="36">
        <f>G27</f>
        <v>889932</v>
      </c>
      <c r="H26" s="36">
        <f aca="true" t="shared" si="7" ref="H26:R26">H27</f>
        <v>0</v>
      </c>
      <c r="I26" s="36">
        <f t="shared" si="7"/>
        <v>0</v>
      </c>
      <c r="J26" s="36">
        <f t="shared" si="7"/>
        <v>0</v>
      </c>
      <c r="K26" s="36">
        <f t="shared" si="7"/>
        <v>0</v>
      </c>
      <c r="L26" s="36">
        <f t="shared" si="7"/>
        <v>0</v>
      </c>
      <c r="M26" s="36">
        <f t="shared" si="7"/>
        <v>0</v>
      </c>
      <c r="N26" s="36">
        <f t="shared" si="7"/>
        <v>0</v>
      </c>
      <c r="O26" s="36">
        <f t="shared" si="7"/>
        <v>0</v>
      </c>
      <c r="P26" s="36">
        <f t="shared" si="7"/>
        <v>0</v>
      </c>
      <c r="Q26" s="36">
        <f t="shared" si="7"/>
        <v>0</v>
      </c>
      <c r="R26" s="36">
        <f t="shared" si="7"/>
        <v>889932</v>
      </c>
    </row>
    <row r="27" spans="2:18" ht="35.25" customHeight="1" thickBot="1">
      <c r="B27" s="35" t="s">
        <v>207</v>
      </c>
      <c r="C27" s="37" t="s">
        <v>175</v>
      </c>
      <c r="D27" s="35" t="s">
        <v>19</v>
      </c>
      <c r="E27" s="79" t="s">
        <v>171</v>
      </c>
      <c r="F27" s="36">
        <f>G27</f>
        <v>889932</v>
      </c>
      <c r="G27" s="36">
        <f>875932+14000</f>
        <v>889932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6">
        <f t="shared" si="2"/>
        <v>889932</v>
      </c>
    </row>
    <row r="28" spans="2:18" ht="23.25" customHeight="1" thickBot="1">
      <c r="B28" s="35"/>
      <c r="C28" s="48" t="s">
        <v>55</v>
      </c>
      <c r="D28" s="48"/>
      <c r="E28" s="77" t="s">
        <v>56</v>
      </c>
      <c r="F28" s="40">
        <f>F29</f>
        <v>143182</v>
      </c>
      <c r="G28" s="40">
        <f aca="true" t="shared" si="8" ref="G28:Q28">G29</f>
        <v>143182</v>
      </c>
      <c r="H28" s="40">
        <f t="shared" si="8"/>
        <v>0</v>
      </c>
      <c r="I28" s="40">
        <f t="shared" si="8"/>
        <v>0</v>
      </c>
      <c r="J28" s="40">
        <v>0</v>
      </c>
      <c r="K28" s="40">
        <f t="shared" si="8"/>
        <v>0</v>
      </c>
      <c r="L28" s="40">
        <v>0</v>
      </c>
      <c r="M28" s="40">
        <v>0</v>
      </c>
      <c r="N28" s="40">
        <f t="shared" si="8"/>
        <v>0</v>
      </c>
      <c r="O28" s="40">
        <f t="shared" si="8"/>
        <v>0</v>
      </c>
      <c r="P28" s="40">
        <f t="shared" si="8"/>
        <v>0</v>
      </c>
      <c r="Q28" s="40">
        <f t="shared" si="8"/>
        <v>0</v>
      </c>
      <c r="R28" s="36">
        <f t="shared" si="2"/>
        <v>143182</v>
      </c>
    </row>
    <row r="29" spans="2:18" ht="21.75" customHeight="1" thickBot="1">
      <c r="B29" s="35"/>
      <c r="C29" s="41" t="s">
        <v>70</v>
      </c>
      <c r="D29" s="41"/>
      <c r="E29" s="80" t="s">
        <v>71</v>
      </c>
      <c r="F29" s="40">
        <f>F30</f>
        <v>143182</v>
      </c>
      <c r="G29" s="40">
        <f>G30</f>
        <v>143182</v>
      </c>
      <c r="H29" s="40">
        <v>0</v>
      </c>
      <c r="I29" s="40">
        <v>0</v>
      </c>
      <c r="J29" s="40">
        <v>0</v>
      </c>
      <c r="K29" s="36">
        <v>0</v>
      </c>
      <c r="L29" s="40">
        <v>0</v>
      </c>
      <c r="M29" s="40">
        <v>0</v>
      </c>
      <c r="N29" s="36">
        <v>0</v>
      </c>
      <c r="O29" s="36">
        <v>0</v>
      </c>
      <c r="P29" s="36">
        <v>0</v>
      </c>
      <c r="Q29" s="36">
        <v>0</v>
      </c>
      <c r="R29" s="36">
        <f t="shared" si="2"/>
        <v>143182</v>
      </c>
    </row>
    <row r="30" spans="2:18" ht="22.5" customHeight="1" thickBot="1">
      <c r="B30" s="35" t="s">
        <v>139</v>
      </c>
      <c r="C30" s="35" t="s">
        <v>138</v>
      </c>
      <c r="D30" s="35" t="s">
        <v>54</v>
      </c>
      <c r="E30" s="79" t="s">
        <v>137</v>
      </c>
      <c r="F30" s="40">
        <f aca="true" t="shared" si="9" ref="F30:F35">G30</f>
        <v>143182</v>
      </c>
      <c r="G30" s="40">
        <f>173182-30000+30000-30000</f>
        <v>143182</v>
      </c>
      <c r="H30" s="40">
        <v>0</v>
      </c>
      <c r="I30" s="40">
        <v>0</v>
      </c>
      <c r="J30" s="40">
        <v>0</v>
      </c>
      <c r="K30" s="36">
        <v>0</v>
      </c>
      <c r="L30" s="40">
        <v>0</v>
      </c>
      <c r="M30" s="40">
        <v>0</v>
      </c>
      <c r="N30" s="36">
        <v>0</v>
      </c>
      <c r="O30" s="36">
        <v>0</v>
      </c>
      <c r="P30" s="36">
        <v>0</v>
      </c>
      <c r="Q30" s="36">
        <v>0</v>
      </c>
      <c r="R30" s="36">
        <f t="shared" si="2"/>
        <v>143182</v>
      </c>
    </row>
    <row r="31" spans="2:18" ht="21.75" customHeight="1" hidden="1" thickBot="1">
      <c r="B31" s="35"/>
      <c r="C31" s="48" t="s">
        <v>35</v>
      </c>
      <c r="D31" s="48"/>
      <c r="E31" s="77" t="s">
        <v>14</v>
      </c>
      <c r="F31" s="40">
        <f t="shared" si="9"/>
        <v>0</v>
      </c>
      <c r="G31" s="40">
        <f aca="true" t="shared" si="10" ref="G31:Q31">G32</f>
        <v>0</v>
      </c>
      <c r="H31" s="40">
        <f t="shared" si="10"/>
        <v>0</v>
      </c>
      <c r="I31" s="40">
        <f t="shared" si="10"/>
        <v>0</v>
      </c>
      <c r="J31" s="40">
        <f t="shared" si="10"/>
        <v>0</v>
      </c>
      <c r="K31" s="40">
        <f t="shared" si="10"/>
        <v>0</v>
      </c>
      <c r="L31" s="40">
        <v>0</v>
      </c>
      <c r="M31" s="40">
        <v>0</v>
      </c>
      <c r="N31" s="40">
        <f t="shared" si="10"/>
        <v>0</v>
      </c>
      <c r="O31" s="40">
        <f t="shared" si="10"/>
        <v>0</v>
      </c>
      <c r="P31" s="40">
        <f t="shared" si="10"/>
        <v>0</v>
      </c>
      <c r="Q31" s="40">
        <f t="shared" si="10"/>
        <v>0</v>
      </c>
      <c r="R31" s="36">
        <f t="shared" si="2"/>
        <v>0</v>
      </c>
    </row>
    <row r="32" spans="2:18" ht="0.75" customHeight="1" hidden="1" thickBot="1">
      <c r="B32" s="35" t="s">
        <v>186</v>
      </c>
      <c r="C32" s="35" t="s">
        <v>185</v>
      </c>
      <c r="D32" s="35" t="s">
        <v>15</v>
      </c>
      <c r="E32" s="79" t="s">
        <v>187</v>
      </c>
      <c r="F32" s="40">
        <f t="shared" si="9"/>
        <v>0</v>
      </c>
      <c r="G32" s="40"/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36">
        <f t="shared" si="2"/>
        <v>0</v>
      </c>
    </row>
    <row r="33" spans="2:18" ht="23.25" customHeight="1" hidden="1" thickBot="1">
      <c r="B33" s="35"/>
      <c r="C33" s="35"/>
      <c r="D33" s="35"/>
      <c r="E33" s="81" t="s">
        <v>105</v>
      </c>
      <c r="F33" s="40">
        <f t="shared" si="9"/>
        <v>0</v>
      </c>
      <c r="G33" s="40"/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36">
        <f t="shared" si="2"/>
        <v>0</v>
      </c>
    </row>
    <row r="34" spans="2:18" ht="19.5" customHeight="1" hidden="1" thickBot="1">
      <c r="B34" s="35"/>
      <c r="C34" s="35"/>
      <c r="D34" s="35"/>
      <c r="E34" s="81" t="s">
        <v>9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36"/>
    </row>
    <row r="35" spans="2:18" ht="39" customHeight="1" hidden="1" thickBot="1">
      <c r="B35" s="35"/>
      <c r="C35" s="35"/>
      <c r="D35" s="35"/>
      <c r="E35" s="81" t="s">
        <v>213</v>
      </c>
      <c r="F35" s="40">
        <f t="shared" si="9"/>
        <v>0</v>
      </c>
      <c r="G35" s="40">
        <f>30000-30000</f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36">
        <f t="shared" si="2"/>
        <v>0</v>
      </c>
    </row>
    <row r="36" spans="2:18" ht="24" customHeight="1" thickBot="1">
      <c r="B36" s="35"/>
      <c r="C36" s="44" t="s">
        <v>35</v>
      </c>
      <c r="D36" s="35"/>
      <c r="E36" s="84" t="s">
        <v>14</v>
      </c>
      <c r="F36" s="40">
        <f>G36</f>
        <v>28194</v>
      </c>
      <c r="G36" s="40">
        <f>G37</f>
        <v>28194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36">
        <f t="shared" si="2"/>
        <v>28194</v>
      </c>
    </row>
    <row r="37" spans="2:18" ht="20.25" customHeight="1" thickBot="1">
      <c r="B37" s="35" t="s">
        <v>186</v>
      </c>
      <c r="C37" s="35" t="s">
        <v>185</v>
      </c>
      <c r="D37" s="35" t="s">
        <v>15</v>
      </c>
      <c r="E37" s="81" t="s">
        <v>220</v>
      </c>
      <c r="F37" s="40">
        <f>G37</f>
        <v>28194</v>
      </c>
      <c r="G37" s="40">
        <v>28194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6">
        <f>F37+K37</f>
        <v>28194</v>
      </c>
    </row>
    <row r="38" spans="2:18" ht="20.25" customHeight="1" thickBot="1">
      <c r="B38" s="35"/>
      <c r="C38" s="35"/>
      <c r="D38" s="35"/>
      <c r="E38" s="81" t="s">
        <v>9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36"/>
    </row>
    <row r="39" spans="2:18" ht="42" customHeight="1" thickBot="1">
      <c r="B39" s="35"/>
      <c r="C39" s="35"/>
      <c r="D39" s="35"/>
      <c r="E39" s="81" t="s">
        <v>221</v>
      </c>
      <c r="F39" s="40">
        <f>G39</f>
        <v>28194</v>
      </c>
      <c r="G39" s="40">
        <v>28194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36">
        <f>F39+K39</f>
        <v>28194</v>
      </c>
    </row>
    <row r="40" spans="2:18" ht="30.75" customHeight="1" thickBot="1">
      <c r="B40" s="44" t="s">
        <v>222</v>
      </c>
      <c r="C40" s="44"/>
      <c r="D40" s="44"/>
      <c r="E40" s="84" t="s">
        <v>223</v>
      </c>
      <c r="F40" s="40">
        <f>F42</f>
        <v>38900</v>
      </c>
      <c r="G40" s="40">
        <f aca="true" t="shared" si="11" ref="G40:Q40">G42</f>
        <v>38900</v>
      </c>
      <c r="H40" s="40">
        <f t="shared" si="11"/>
        <v>0</v>
      </c>
      <c r="I40" s="40">
        <f t="shared" si="11"/>
        <v>34246</v>
      </c>
      <c r="J40" s="40">
        <f t="shared" si="11"/>
        <v>0</v>
      </c>
      <c r="K40" s="40">
        <f t="shared" si="11"/>
        <v>0</v>
      </c>
      <c r="L40" s="40">
        <f t="shared" si="11"/>
        <v>0</v>
      </c>
      <c r="M40" s="40">
        <f t="shared" si="11"/>
        <v>0</v>
      </c>
      <c r="N40" s="40">
        <f t="shared" si="11"/>
        <v>0</v>
      </c>
      <c r="O40" s="40">
        <f t="shared" si="11"/>
        <v>0</v>
      </c>
      <c r="P40" s="40">
        <f t="shared" si="11"/>
        <v>0</v>
      </c>
      <c r="Q40" s="40">
        <f t="shared" si="11"/>
        <v>0</v>
      </c>
      <c r="R40" s="40">
        <f>R42</f>
        <v>38900</v>
      </c>
    </row>
    <row r="41" spans="2:18" ht="21.75" customHeight="1" thickBot="1">
      <c r="B41" s="35"/>
      <c r="C41" s="35"/>
      <c r="D41" s="35"/>
      <c r="E41" s="68" t="s">
        <v>9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36"/>
    </row>
    <row r="42" spans="2:18" ht="27" customHeight="1" thickBot="1">
      <c r="B42" s="35"/>
      <c r="C42" s="44" t="s">
        <v>178</v>
      </c>
      <c r="D42" s="35"/>
      <c r="E42" s="68" t="s">
        <v>179</v>
      </c>
      <c r="F42" s="40">
        <f>F43</f>
        <v>38900</v>
      </c>
      <c r="G42" s="40">
        <f aca="true" t="shared" si="12" ref="G42:Q42">G43</f>
        <v>38900</v>
      </c>
      <c r="H42" s="40">
        <f t="shared" si="12"/>
        <v>0</v>
      </c>
      <c r="I42" s="40">
        <f t="shared" si="12"/>
        <v>34246</v>
      </c>
      <c r="J42" s="40">
        <f t="shared" si="12"/>
        <v>0</v>
      </c>
      <c r="K42" s="40">
        <f t="shared" si="12"/>
        <v>0</v>
      </c>
      <c r="L42" s="40">
        <f t="shared" si="12"/>
        <v>0</v>
      </c>
      <c r="M42" s="40">
        <f t="shared" si="12"/>
        <v>0</v>
      </c>
      <c r="N42" s="40">
        <f t="shared" si="12"/>
        <v>0</v>
      </c>
      <c r="O42" s="40">
        <f t="shared" si="12"/>
        <v>0</v>
      </c>
      <c r="P42" s="40">
        <f t="shared" si="12"/>
        <v>0</v>
      </c>
      <c r="Q42" s="40">
        <f t="shared" si="12"/>
        <v>0</v>
      </c>
      <c r="R42" s="40">
        <f>R43</f>
        <v>38900</v>
      </c>
    </row>
    <row r="43" spans="2:18" ht="57.75" customHeight="1" thickBot="1">
      <c r="B43" s="35" t="s">
        <v>224</v>
      </c>
      <c r="C43" s="35" t="s">
        <v>23</v>
      </c>
      <c r="D43" s="35" t="s">
        <v>225</v>
      </c>
      <c r="E43" s="32" t="s">
        <v>226</v>
      </c>
      <c r="F43" s="40">
        <f>G43</f>
        <v>38900</v>
      </c>
      <c r="G43" s="40">
        <v>38900</v>
      </c>
      <c r="H43" s="40">
        <v>0</v>
      </c>
      <c r="I43" s="40">
        <v>34246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f>F43+K43</f>
        <v>38900</v>
      </c>
    </row>
    <row r="44" spans="2:18" ht="22.5" customHeight="1" thickBot="1">
      <c r="B44" s="35"/>
      <c r="C44" s="35"/>
      <c r="D44" s="35"/>
      <c r="E44" s="106" t="s">
        <v>9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36"/>
    </row>
    <row r="45" spans="2:18" ht="39.75" customHeight="1" thickBot="1">
      <c r="B45" s="35"/>
      <c r="C45" s="35"/>
      <c r="D45" s="35"/>
      <c r="E45" s="81" t="s">
        <v>227</v>
      </c>
      <c r="F45" s="40">
        <f>G45</f>
        <v>38900</v>
      </c>
      <c r="G45" s="40">
        <v>38900</v>
      </c>
      <c r="H45" s="40">
        <v>0</v>
      </c>
      <c r="I45" s="40">
        <v>34246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f>F45+K45</f>
        <v>38900</v>
      </c>
    </row>
    <row r="46" spans="2:18" ht="39" customHeight="1" thickBot="1">
      <c r="B46" s="53" t="s">
        <v>77</v>
      </c>
      <c r="C46" s="37"/>
      <c r="D46" s="43"/>
      <c r="E46" s="68" t="s">
        <v>104</v>
      </c>
      <c r="F46" s="40">
        <f>F48+F50</f>
        <v>85158335</v>
      </c>
      <c r="G46" s="40">
        <f aca="true" t="shared" si="13" ref="G46:Q46">G48+G50</f>
        <v>85158335</v>
      </c>
      <c r="H46" s="40">
        <f>H48+H50</f>
        <v>5159927</v>
      </c>
      <c r="I46" s="40">
        <f t="shared" si="13"/>
        <v>334973</v>
      </c>
      <c r="J46" s="40">
        <f t="shared" si="13"/>
        <v>0</v>
      </c>
      <c r="K46" s="40">
        <f t="shared" si="13"/>
        <v>22358</v>
      </c>
      <c r="L46" s="40">
        <v>0</v>
      </c>
      <c r="M46" s="40">
        <v>0</v>
      </c>
      <c r="N46" s="40">
        <f t="shared" si="13"/>
        <v>22358</v>
      </c>
      <c r="O46" s="40">
        <f t="shared" si="13"/>
        <v>7736</v>
      </c>
      <c r="P46" s="40">
        <f t="shared" si="13"/>
        <v>0</v>
      </c>
      <c r="Q46" s="40">
        <f t="shared" si="13"/>
        <v>0</v>
      </c>
      <c r="R46" s="36">
        <f t="shared" si="2"/>
        <v>85180693</v>
      </c>
    </row>
    <row r="47" spans="2:18" ht="26.25" customHeight="1" thickBot="1">
      <c r="B47" s="37"/>
      <c r="C47" s="37"/>
      <c r="D47" s="43"/>
      <c r="E47" s="68" t="s">
        <v>9</v>
      </c>
      <c r="F47" s="40"/>
      <c r="G47" s="40"/>
      <c r="H47" s="40"/>
      <c r="I47" s="40"/>
      <c r="J47" s="40"/>
      <c r="K47" s="36"/>
      <c r="L47" s="40"/>
      <c r="M47" s="40"/>
      <c r="N47" s="36"/>
      <c r="O47" s="36"/>
      <c r="P47" s="36"/>
      <c r="Q47" s="36"/>
      <c r="R47" s="36"/>
    </row>
    <row r="48" spans="2:18" ht="23.25" customHeight="1" thickBot="1">
      <c r="B48" s="35"/>
      <c r="C48" s="41" t="s">
        <v>33</v>
      </c>
      <c r="D48" s="41"/>
      <c r="E48" s="80" t="s">
        <v>10</v>
      </c>
      <c r="F48" s="40">
        <f>F49</f>
        <v>4373327</v>
      </c>
      <c r="G48" s="40">
        <f>G49</f>
        <v>4373327</v>
      </c>
      <c r="H48" s="40">
        <f>H49</f>
        <v>3243118</v>
      </c>
      <c r="I48" s="40">
        <f>I49</f>
        <v>205229</v>
      </c>
      <c r="J48" s="40">
        <v>0</v>
      </c>
      <c r="K48" s="36">
        <v>0</v>
      </c>
      <c r="L48" s="40">
        <v>0</v>
      </c>
      <c r="M48" s="40">
        <v>0</v>
      </c>
      <c r="N48" s="36">
        <v>0</v>
      </c>
      <c r="O48" s="36">
        <v>0</v>
      </c>
      <c r="P48" s="36">
        <v>0</v>
      </c>
      <c r="Q48" s="36">
        <v>0</v>
      </c>
      <c r="R48" s="36">
        <f t="shared" si="2"/>
        <v>4373327</v>
      </c>
    </row>
    <row r="49" spans="2:18" ht="54" customHeight="1" thickBot="1">
      <c r="B49" s="37" t="s">
        <v>78</v>
      </c>
      <c r="C49" s="37" t="s">
        <v>63</v>
      </c>
      <c r="D49" s="35" t="s">
        <v>11</v>
      </c>
      <c r="E49" s="79" t="s">
        <v>172</v>
      </c>
      <c r="F49" s="36">
        <f>G49</f>
        <v>4373327</v>
      </c>
      <c r="G49" s="36">
        <f>10568041-150000-5364739-679975</f>
        <v>4373327</v>
      </c>
      <c r="H49" s="36">
        <f>7935836-4115982-576736</f>
        <v>3243118</v>
      </c>
      <c r="I49" s="36">
        <f>367095-161866</f>
        <v>205229</v>
      </c>
      <c r="J49" s="40">
        <v>0</v>
      </c>
      <c r="K49" s="36">
        <v>0</v>
      </c>
      <c r="L49" s="40">
        <v>0</v>
      </c>
      <c r="M49" s="40">
        <v>0</v>
      </c>
      <c r="N49" s="36">
        <v>0</v>
      </c>
      <c r="O49" s="36">
        <v>0</v>
      </c>
      <c r="P49" s="36">
        <v>0</v>
      </c>
      <c r="Q49" s="36">
        <v>0</v>
      </c>
      <c r="R49" s="36">
        <f t="shared" si="2"/>
        <v>4373327</v>
      </c>
    </row>
    <row r="50" spans="2:18" ht="24" customHeight="1" thickBot="1">
      <c r="B50" s="44"/>
      <c r="C50" s="48" t="s">
        <v>34</v>
      </c>
      <c r="D50" s="48"/>
      <c r="E50" s="77" t="s">
        <v>12</v>
      </c>
      <c r="F50" s="40">
        <f>F57+F60+F64+F66+F70+F73+F77+F80+F83+F86+F89+F92+F95+F99+F102+F105+F108+F111+F115+F117+F119+F120+F124+F128</f>
        <v>80785008</v>
      </c>
      <c r="G50" s="40">
        <f>G57+G60+G64+G66+G70+G73+G77+G80+G83+G86+G89+G92+G95+G99+G102+G105+G108+G111+G115+G117+G119+G120+G124+G128</f>
        <v>80785008</v>
      </c>
      <c r="H50" s="40">
        <f>H57+H60+H64+H66+H70+H73+H77+H80+H83+H86+H89+H92+H95+H99+H102+H105+H108+H111+H115+H117+H119+H120+H124+H128</f>
        <v>1916809</v>
      </c>
      <c r="I50" s="40">
        <f>I57+I60+I64+I66+I70+I73+I77+I80+I83+I86+I89+I92+I95+I99+I102+I105+I108+I111+I115+I117+I119+I120+I124+I128</f>
        <v>129744</v>
      </c>
      <c r="J50" s="40">
        <f>J57+J60+J64+J66+J70+J73+J77+J80+J86+J89+J92+J95+J99+J102+J105+J115+J117+J119+J120+J124+J128</f>
        <v>0</v>
      </c>
      <c r="K50" s="40">
        <f>K57+K60+K64+K66+K70+K73+K77+K80+K86+K89+K92+K95+K99+K102+K105+K115+K117+K119+K120+K124+K128</f>
        <v>22358</v>
      </c>
      <c r="L50" s="40">
        <v>0</v>
      </c>
      <c r="M50" s="40">
        <v>0</v>
      </c>
      <c r="N50" s="40">
        <f>N57+N60+N64+N66+N70+N73+N77+N80+N86+N89+N92+N95+N99+N102+N105+N115+N117+N119+N120+N124+N128</f>
        <v>22358</v>
      </c>
      <c r="O50" s="40">
        <f>O57+O60+O64+O66+O70+O73+O77+O80+O86+O89+O92+O95+O99+O102+O105+O115+O117+O119+O120+O124+O128</f>
        <v>7736</v>
      </c>
      <c r="P50" s="40">
        <f>P57+P60+P64+P66+P70+P73+P77+P80+P86+P89+P92+P95+P99+P102+P105+P115+P117+P119+P120+P124+P128</f>
        <v>0</v>
      </c>
      <c r="Q50" s="40">
        <f>Q57+Q60+Q64+Q66+Q70+Q73+Q77+Q80+Q86+Q89+Q92+Q95+Q99+Q102+Q105+Q115+Q117+Q119+Q120+Q124+Q128</f>
        <v>0</v>
      </c>
      <c r="R50" s="36">
        <f t="shared" si="2"/>
        <v>80807366</v>
      </c>
    </row>
    <row r="51" spans="2:18" ht="24.75" customHeight="1" thickBot="1">
      <c r="B51" s="44"/>
      <c r="C51" s="48"/>
      <c r="D51" s="48"/>
      <c r="E51" s="79" t="s">
        <v>9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36"/>
    </row>
    <row r="52" spans="2:18" ht="144" customHeight="1" thickBot="1">
      <c r="B52" s="44"/>
      <c r="C52" s="48"/>
      <c r="D52" s="48"/>
      <c r="E52" s="95" t="s">
        <v>208</v>
      </c>
      <c r="F52" s="98">
        <f>G52</f>
        <v>33717615</v>
      </c>
      <c r="G52" s="40">
        <f>G56</f>
        <v>33717615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f>F52+K52</f>
        <v>33717615</v>
      </c>
    </row>
    <row r="53" spans="2:18" ht="64.5" customHeight="1" thickBot="1">
      <c r="B53" s="44"/>
      <c r="C53" s="48"/>
      <c r="D53" s="48"/>
      <c r="E53" s="99" t="s">
        <v>209</v>
      </c>
      <c r="F53" s="40">
        <f>G53</f>
        <v>11559</v>
      </c>
      <c r="G53" s="40">
        <f>G63</f>
        <v>11559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f>F53+K53</f>
        <v>11559</v>
      </c>
    </row>
    <row r="54" spans="2:18" ht="159.75" customHeight="1" thickBot="1">
      <c r="B54" s="44"/>
      <c r="C54" s="48"/>
      <c r="D54" s="48"/>
      <c r="E54" s="99" t="s">
        <v>210</v>
      </c>
      <c r="F54" s="40">
        <f>G54</f>
        <v>42793565</v>
      </c>
      <c r="G54" s="40">
        <f>G76+G98</f>
        <v>42793565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f>F54+K54</f>
        <v>42793565</v>
      </c>
    </row>
    <row r="55" spans="2:18" ht="126.75" customHeight="1" thickBot="1">
      <c r="B55" s="44"/>
      <c r="C55" s="48"/>
      <c r="D55" s="48"/>
      <c r="E55" s="99" t="s">
        <v>211</v>
      </c>
      <c r="F55" s="40">
        <f>G55</f>
        <v>426394</v>
      </c>
      <c r="G55" s="40">
        <f>G124</f>
        <v>426394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36">
        <f>F55+K55</f>
        <v>426394</v>
      </c>
    </row>
    <row r="56" spans="2:18" ht="127.5" customHeight="1" thickBot="1">
      <c r="B56" s="44"/>
      <c r="C56" s="48" t="s">
        <v>111</v>
      </c>
      <c r="D56" s="48"/>
      <c r="E56" s="100" t="s">
        <v>205</v>
      </c>
      <c r="F56" s="40">
        <f>G56</f>
        <v>33717615</v>
      </c>
      <c r="G56" s="40">
        <f>G57+G60</f>
        <v>33717615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f>F56+K56</f>
        <v>33717615</v>
      </c>
    </row>
    <row r="57" spans="1:18" ht="34.5" customHeight="1" thickBot="1">
      <c r="A57" s="1">
        <v>90201</v>
      </c>
      <c r="B57" s="35" t="s">
        <v>80</v>
      </c>
      <c r="C57" s="35" t="s">
        <v>32</v>
      </c>
      <c r="D57" s="35" t="s">
        <v>16</v>
      </c>
      <c r="E57" s="79" t="s">
        <v>79</v>
      </c>
      <c r="F57" s="40">
        <f>F59</f>
        <v>10722215</v>
      </c>
      <c r="G57" s="40">
        <f>G59</f>
        <v>10722215</v>
      </c>
      <c r="H57" s="40">
        <v>0</v>
      </c>
      <c r="I57" s="40">
        <v>0</v>
      </c>
      <c r="J57" s="40">
        <v>0</v>
      </c>
      <c r="K57" s="36">
        <f>K59</f>
        <v>0</v>
      </c>
      <c r="L57" s="40">
        <v>0</v>
      </c>
      <c r="M57" s="40">
        <v>0</v>
      </c>
      <c r="N57" s="36">
        <v>0</v>
      </c>
      <c r="O57" s="36">
        <v>0</v>
      </c>
      <c r="P57" s="36">
        <v>0</v>
      </c>
      <c r="Q57" s="36">
        <v>0</v>
      </c>
      <c r="R57" s="36">
        <f t="shared" si="2"/>
        <v>10722215</v>
      </c>
    </row>
    <row r="58" spans="2:18" ht="18.75" customHeight="1" thickBot="1">
      <c r="B58" s="35"/>
      <c r="C58" s="35"/>
      <c r="D58" s="35"/>
      <c r="E58" s="96" t="s">
        <v>9</v>
      </c>
      <c r="F58" s="40"/>
      <c r="G58" s="93"/>
      <c r="H58" s="40"/>
      <c r="I58" s="40"/>
      <c r="J58" s="40"/>
      <c r="K58" s="36"/>
      <c r="L58" s="40"/>
      <c r="M58" s="40"/>
      <c r="N58" s="36"/>
      <c r="O58" s="36"/>
      <c r="P58" s="36"/>
      <c r="Q58" s="36"/>
      <c r="R58" s="36"/>
    </row>
    <row r="59" spans="2:18" ht="142.5" customHeight="1" thickBot="1">
      <c r="B59" s="35"/>
      <c r="C59" s="35"/>
      <c r="D59" s="35"/>
      <c r="E59" s="97" t="s">
        <v>208</v>
      </c>
      <c r="F59" s="98">
        <f>G59</f>
        <v>10722215</v>
      </c>
      <c r="G59" s="93">
        <f>12966775-2244560</f>
        <v>10722215</v>
      </c>
      <c r="H59" s="40">
        <v>0</v>
      </c>
      <c r="I59" s="40">
        <v>0</v>
      </c>
      <c r="J59" s="40"/>
      <c r="K59" s="36">
        <v>0</v>
      </c>
      <c r="L59" s="40">
        <v>0</v>
      </c>
      <c r="M59" s="40">
        <v>0</v>
      </c>
      <c r="N59" s="36">
        <v>0</v>
      </c>
      <c r="O59" s="36">
        <v>0</v>
      </c>
      <c r="P59" s="36">
        <v>0</v>
      </c>
      <c r="Q59" s="36">
        <v>0</v>
      </c>
      <c r="R59" s="36">
        <f t="shared" si="2"/>
        <v>10722215</v>
      </c>
    </row>
    <row r="60" spans="2:18" ht="35.25" customHeight="1" thickBot="1">
      <c r="B60" s="35" t="s">
        <v>95</v>
      </c>
      <c r="C60" s="35" t="s">
        <v>38</v>
      </c>
      <c r="D60" s="35" t="s">
        <v>18</v>
      </c>
      <c r="E60" s="79" t="s">
        <v>49</v>
      </c>
      <c r="F60" s="94">
        <f>F62</f>
        <v>22995400</v>
      </c>
      <c r="G60" s="40">
        <f>G62</f>
        <v>22995400</v>
      </c>
      <c r="H60" s="40">
        <v>0</v>
      </c>
      <c r="I60" s="40">
        <v>0</v>
      </c>
      <c r="J60" s="40">
        <v>0</v>
      </c>
      <c r="K60" s="36">
        <f>K62</f>
        <v>0</v>
      </c>
      <c r="L60" s="40">
        <v>0</v>
      </c>
      <c r="M60" s="40">
        <v>0</v>
      </c>
      <c r="N60" s="36">
        <v>0</v>
      </c>
      <c r="O60" s="36">
        <v>0</v>
      </c>
      <c r="P60" s="36">
        <v>0</v>
      </c>
      <c r="Q60" s="36">
        <v>0</v>
      </c>
      <c r="R60" s="36">
        <f t="shared" si="2"/>
        <v>22995400</v>
      </c>
    </row>
    <row r="61" spans="2:18" ht="19.5" customHeight="1" thickBot="1">
      <c r="B61" s="35"/>
      <c r="C61" s="35"/>
      <c r="D61" s="35"/>
      <c r="E61" s="96" t="s">
        <v>9</v>
      </c>
      <c r="F61" s="94"/>
      <c r="G61" s="40"/>
      <c r="H61" s="40"/>
      <c r="I61" s="40"/>
      <c r="J61" s="40"/>
      <c r="K61" s="36"/>
      <c r="L61" s="40"/>
      <c r="M61" s="40"/>
      <c r="N61" s="36"/>
      <c r="O61" s="36"/>
      <c r="P61" s="36"/>
      <c r="Q61" s="36"/>
      <c r="R61" s="36"/>
    </row>
    <row r="62" spans="2:18" ht="144.75" customHeight="1" thickBot="1">
      <c r="B62" s="35"/>
      <c r="C62" s="35"/>
      <c r="D62" s="43"/>
      <c r="E62" s="95" t="s">
        <v>208</v>
      </c>
      <c r="F62" s="40">
        <f>G62</f>
        <v>22995400</v>
      </c>
      <c r="G62" s="40">
        <f>26608325-3612925</f>
        <v>22995400</v>
      </c>
      <c r="H62" s="40">
        <v>0</v>
      </c>
      <c r="I62" s="40">
        <v>0</v>
      </c>
      <c r="J62" s="40">
        <v>0</v>
      </c>
      <c r="K62" s="36">
        <v>0</v>
      </c>
      <c r="L62" s="40">
        <v>0</v>
      </c>
      <c r="M62" s="40">
        <v>0</v>
      </c>
      <c r="N62" s="36">
        <v>0</v>
      </c>
      <c r="O62" s="36">
        <v>0</v>
      </c>
      <c r="P62" s="36">
        <v>0</v>
      </c>
      <c r="Q62" s="36">
        <v>0</v>
      </c>
      <c r="R62" s="36">
        <f t="shared" si="2"/>
        <v>22995400</v>
      </c>
    </row>
    <row r="63" spans="2:18" ht="31.5" customHeight="1" thickBot="1">
      <c r="B63" s="35"/>
      <c r="C63" s="48" t="s">
        <v>112</v>
      </c>
      <c r="D63" s="69"/>
      <c r="E63" s="79" t="s">
        <v>135</v>
      </c>
      <c r="F63" s="40">
        <f>F64+F66</f>
        <v>11559</v>
      </c>
      <c r="G63" s="40">
        <f aca="true" t="shared" si="14" ref="G63:Q63">G64+G66</f>
        <v>11559</v>
      </c>
      <c r="H63" s="40">
        <f t="shared" si="14"/>
        <v>0</v>
      </c>
      <c r="I63" s="40">
        <f t="shared" si="14"/>
        <v>0</v>
      </c>
      <c r="J63" s="40">
        <f t="shared" si="14"/>
        <v>0</v>
      </c>
      <c r="K63" s="40">
        <f t="shared" si="14"/>
        <v>0</v>
      </c>
      <c r="L63" s="40">
        <v>0</v>
      </c>
      <c r="M63" s="40">
        <v>0</v>
      </c>
      <c r="N63" s="40">
        <f t="shared" si="14"/>
        <v>0</v>
      </c>
      <c r="O63" s="40">
        <f t="shared" si="14"/>
        <v>0</v>
      </c>
      <c r="P63" s="40">
        <f t="shared" si="14"/>
        <v>0</v>
      </c>
      <c r="Q63" s="40">
        <f t="shared" si="14"/>
        <v>0</v>
      </c>
      <c r="R63" s="36">
        <f t="shared" si="2"/>
        <v>11559</v>
      </c>
    </row>
    <row r="64" spans="1:18" s="85" customFormat="1" ht="34.5" customHeight="1" hidden="1" thickBot="1">
      <c r="A64" s="85">
        <v>90202</v>
      </c>
      <c r="B64" s="86" t="s">
        <v>96</v>
      </c>
      <c r="C64" s="86" t="s">
        <v>37</v>
      </c>
      <c r="D64" s="86" t="s">
        <v>16</v>
      </c>
      <c r="E64" s="87" t="s">
        <v>84</v>
      </c>
      <c r="F64" s="88">
        <f>F65</f>
        <v>0</v>
      </c>
      <c r="G64" s="88">
        <f>G65</f>
        <v>0</v>
      </c>
      <c r="H64" s="88">
        <v>0</v>
      </c>
      <c r="I64" s="88">
        <v>0</v>
      </c>
      <c r="J64" s="88">
        <v>0</v>
      </c>
      <c r="K64" s="88">
        <f>K65</f>
        <v>0</v>
      </c>
      <c r="L64" s="40">
        <v>0</v>
      </c>
      <c r="M64" s="40">
        <v>0</v>
      </c>
      <c r="N64" s="88">
        <v>0</v>
      </c>
      <c r="O64" s="88">
        <v>0</v>
      </c>
      <c r="P64" s="88">
        <v>0</v>
      </c>
      <c r="Q64" s="88">
        <v>0</v>
      </c>
      <c r="R64" s="88">
        <f t="shared" si="2"/>
        <v>0</v>
      </c>
    </row>
    <row r="65" spans="2:18" s="85" customFormat="1" ht="48.75" customHeight="1" hidden="1" thickBot="1">
      <c r="B65" s="86"/>
      <c r="C65" s="86"/>
      <c r="D65" s="86"/>
      <c r="E65" s="87" t="e">
        <f>#REF!</f>
        <v>#REF!</v>
      </c>
      <c r="F65" s="88">
        <f>1200-1200</f>
        <v>0</v>
      </c>
      <c r="G65" s="88">
        <f>1200-1200</f>
        <v>0</v>
      </c>
      <c r="H65" s="88">
        <v>0</v>
      </c>
      <c r="I65" s="88">
        <v>0</v>
      </c>
      <c r="J65" s="88">
        <v>0</v>
      </c>
      <c r="K65" s="88">
        <v>0</v>
      </c>
      <c r="L65" s="40">
        <v>0</v>
      </c>
      <c r="M65" s="40">
        <v>0</v>
      </c>
      <c r="N65" s="88">
        <v>0</v>
      </c>
      <c r="O65" s="88">
        <v>0</v>
      </c>
      <c r="P65" s="88">
        <v>0</v>
      </c>
      <c r="Q65" s="88">
        <v>0</v>
      </c>
      <c r="R65" s="88">
        <f t="shared" si="2"/>
        <v>0</v>
      </c>
    </row>
    <row r="66" spans="2:18" ht="35.25" customHeight="1" thickBot="1">
      <c r="B66" s="35" t="s">
        <v>97</v>
      </c>
      <c r="C66" s="35" t="s">
        <v>85</v>
      </c>
      <c r="D66" s="35" t="s">
        <v>18</v>
      </c>
      <c r="E66" s="79" t="s">
        <v>50</v>
      </c>
      <c r="F66" s="40">
        <f>F68</f>
        <v>11559</v>
      </c>
      <c r="G66" s="40">
        <f>G68</f>
        <v>11559</v>
      </c>
      <c r="H66" s="40">
        <v>0</v>
      </c>
      <c r="I66" s="40">
        <v>0</v>
      </c>
      <c r="J66" s="40">
        <v>0</v>
      </c>
      <c r="K66" s="36">
        <f>K68</f>
        <v>0</v>
      </c>
      <c r="L66" s="40">
        <v>0</v>
      </c>
      <c r="M66" s="40">
        <v>0</v>
      </c>
      <c r="N66" s="36">
        <v>0</v>
      </c>
      <c r="O66" s="36">
        <v>0</v>
      </c>
      <c r="P66" s="36">
        <v>0</v>
      </c>
      <c r="Q66" s="36">
        <v>0</v>
      </c>
      <c r="R66" s="36">
        <f t="shared" si="2"/>
        <v>11559</v>
      </c>
    </row>
    <row r="67" spans="2:18" ht="18" customHeight="1" thickBot="1">
      <c r="B67" s="35"/>
      <c r="C67" s="35"/>
      <c r="D67" s="35"/>
      <c r="E67" s="79" t="s">
        <v>9</v>
      </c>
      <c r="F67" s="40"/>
      <c r="G67" s="40"/>
      <c r="H67" s="40"/>
      <c r="I67" s="40"/>
      <c r="J67" s="40"/>
      <c r="K67" s="36"/>
      <c r="L67" s="40"/>
      <c r="M67" s="40"/>
      <c r="N67" s="36"/>
      <c r="O67" s="36"/>
      <c r="P67" s="36"/>
      <c r="Q67" s="36"/>
      <c r="R67" s="36"/>
    </row>
    <row r="68" spans="2:18" ht="54.75" customHeight="1" thickBot="1">
      <c r="B68" s="35"/>
      <c r="C68" s="35"/>
      <c r="D68" s="43"/>
      <c r="E68" s="99" t="s">
        <v>209</v>
      </c>
      <c r="F68" s="40">
        <f>G68</f>
        <v>11559</v>
      </c>
      <c r="G68" s="40">
        <f>11900-341</f>
        <v>11559</v>
      </c>
      <c r="H68" s="40">
        <v>0</v>
      </c>
      <c r="I68" s="40">
        <v>0</v>
      </c>
      <c r="J68" s="40"/>
      <c r="K68" s="36">
        <v>0</v>
      </c>
      <c r="L68" s="40">
        <v>0</v>
      </c>
      <c r="M68" s="40">
        <v>0</v>
      </c>
      <c r="N68" s="36">
        <v>0</v>
      </c>
      <c r="O68" s="36">
        <v>0</v>
      </c>
      <c r="P68" s="36">
        <v>0</v>
      </c>
      <c r="Q68" s="36">
        <v>0</v>
      </c>
      <c r="R68" s="36">
        <f t="shared" si="2"/>
        <v>11559</v>
      </c>
    </row>
    <row r="69" spans="2:18" ht="49.5" customHeight="1" thickBot="1">
      <c r="B69" s="35"/>
      <c r="C69" s="48" t="s">
        <v>114</v>
      </c>
      <c r="D69" s="70"/>
      <c r="E69" s="77" t="s">
        <v>116</v>
      </c>
      <c r="F69" s="40">
        <f>F70+F73</f>
        <v>61355</v>
      </c>
      <c r="G69" s="40">
        <f>G70+G73</f>
        <v>61355</v>
      </c>
      <c r="H69" s="40">
        <f aca="true" t="shared" si="15" ref="H69:Q69">H70+H73</f>
        <v>0</v>
      </c>
      <c r="I69" s="40">
        <f t="shared" si="15"/>
        <v>0</v>
      </c>
      <c r="J69" s="40">
        <f t="shared" si="15"/>
        <v>0</v>
      </c>
      <c r="K69" s="40">
        <f t="shared" si="15"/>
        <v>0</v>
      </c>
      <c r="L69" s="40">
        <v>0</v>
      </c>
      <c r="M69" s="40">
        <v>0</v>
      </c>
      <c r="N69" s="40">
        <f t="shared" si="15"/>
        <v>0</v>
      </c>
      <c r="O69" s="40">
        <f t="shared" si="15"/>
        <v>0</v>
      </c>
      <c r="P69" s="40">
        <f t="shared" si="15"/>
        <v>0</v>
      </c>
      <c r="Q69" s="40">
        <f t="shared" si="15"/>
        <v>0</v>
      </c>
      <c r="R69" s="36">
        <f t="shared" si="2"/>
        <v>61355</v>
      </c>
    </row>
    <row r="70" spans="2:18" ht="24" customHeight="1" thickBot="1">
      <c r="B70" s="35" t="s">
        <v>93</v>
      </c>
      <c r="C70" s="35" t="s">
        <v>81</v>
      </c>
      <c r="D70" s="35" t="s">
        <v>16</v>
      </c>
      <c r="E70" s="79" t="s">
        <v>82</v>
      </c>
      <c r="F70" s="40">
        <f>F72</f>
        <v>43312</v>
      </c>
      <c r="G70" s="40">
        <f aca="true" t="shared" si="16" ref="G70:Q70">G72</f>
        <v>43312</v>
      </c>
      <c r="H70" s="40">
        <f t="shared" si="16"/>
        <v>0</v>
      </c>
      <c r="I70" s="40">
        <f t="shared" si="16"/>
        <v>0</v>
      </c>
      <c r="J70" s="40">
        <f t="shared" si="16"/>
        <v>0</v>
      </c>
      <c r="K70" s="40">
        <f t="shared" si="16"/>
        <v>0</v>
      </c>
      <c r="L70" s="40">
        <v>0</v>
      </c>
      <c r="M70" s="40">
        <v>0</v>
      </c>
      <c r="N70" s="40">
        <f t="shared" si="16"/>
        <v>0</v>
      </c>
      <c r="O70" s="40">
        <f t="shared" si="16"/>
        <v>0</v>
      </c>
      <c r="P70" s="40">
        <f t="shared" si="16"/>
        <v>0</v>
      </c>
      <c r="Q70" s="40">
        <f t="shared" si="16"/>
        <v>0</v>
      </c>
      <c r="R70" s="36">
        <f t="shared" si="2"/>
        <v>43312</v>
      </c>
    </row>
    <row r="71" spans="2:18" ht="24" customHeight="1" thickBot="1">
      <c r="B71" s="35"/>
      <c r="C71" s="35"/>
      <c r="D71" s="35"/>
      <c r="E71" s="79" t="s">
        <v>9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36"/>
    </row>
    <row r="72" spans="2:18" ht="35.25" customHeight="1" thickBot="1">
      <c r="B72" s="35"/>
      <c r="C72" s="35"/>
      <c r="D72" s="43"/>
      <c r="E72" s="81" t="s">
        <v>212</v>
      </c>
      <c r="F72" s="40">
        <f>G72</f>
        <v>43312</v>
      </c>
      <c r="G72" s="40">
        <f>120403-77091</f>
        <v>43312</v>
      </c>
      <c r="H72" s="40">
        <v>0</v>
      </c>
      <c r="I72" s="40">
        <v>0</v>
      </c>
      <c r="J72" s="40"/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36">
        <f t="shared" si="2"/>
        <v>43312</v>
      </c>
    </row>
    <row r="73" spans="2:18" ht="21.75" customHeight="1" thickBot="1">
      <c r="B73" s="35" t="s">
        <v>94</v>
      </c>
      <c r="C73" s="35" t="s">
        <v>83</v>
      </c>
      <c r="D73" s="35" t="s">
        <v>17</v>
      </c>
      <c r="E73" s="81" t="s">
        <v>117</v>
      </c>
      <c r="F73" s="40">
        <f>F75</f>
        <v>18043</v>
      </c>
      <c r="G73" s="40">
        <f aca="true" t="shared" si="17" ref="G73:Q73">G75</f>
        <v>18043</v>
      </c>
      <c r="H73" s="40">
        <f t="shared" si="17"/>
        <v>0</v>
      </c>
      <c r="I73" s="40">
        <f t="shared" si="17"/>
        <v>0</v>
      </c>
      <c r="J73" s="40">
        <f t="shared" si="17"/>
        <v>0</v>
      </c>
      <c r="K73" s="40">
        <f t="shared" si="17"/>
        <v>0</v>
      </c>
      <c r="L73" s="40">
        <v>0</v>
      </c>
      <c r="M73" s="40">
        <v>0</v>
      </c>
      <c r="N73" s="40">
        <f t="shared" si="17"/>
        <v>0</v>
      </c>
      <c r="O73" s="40">
        <f t="shared" si="17"/>
        <v>0</v>
      </c>
      <c r="P73" s="40">
        <f t="shared" si="17"/>
        <v>0</v>
      </c>
      <c r="Q73" s="40">
        <f t="shared" si="17"/>
        <v>0</v>
      </c>
      <c r="R73" s="36">
        <f t="shared" si="2"/>
        <v>18043</v>
      </c>
    </row>
    <row r="74" spans="2:18" ht="21.75" customHeight="1" thickBot="1">
      <c r="B74" s="35"/>
      <c r="C74" s="35"/>
      <c r="D74" s="35"/>
      <c r="E74" s="81" t="s">
        <v>9</v>
      </c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6"/>
    </row>
    <row r="75" spans="2:18" ht="39" customHeight="1" thickBot="1">
      <c r="B75" s="35"/>
      <c r="C75" s="35"/>
      <c r="D75" s="43"/>
      <c r="E75" s="81" t="s">
        <v>212</v>
      </c>
      <c r="F75" s="40">
        <f>G75</f>
        <v>18043</v>
      </c>
      <c r="G75" s="40">
        <f>49998-31955</f>
        <v>18043</v>
      </c>
      <c r="H75" s="40">
        <v>0</v>
      </c>
      <c r="I75" s="40">
        <v>0</v>
      </c>
      <c r="J75" s="40">
        <v>0</v>
      </c>
      <c r="K75" s="40"/>
      <c r="L75" s="40">
        <v>0</v>
      </c>
      <c r="M75" s="40">
        <v>0</v>
      </c>
      <c r="N75" s="40"/>
      <c r="O75" s="40"/>
      <c r="P75" s="40"/>
      <c r="Q75" s="40"/>
      <c r="R75" s="36">
        <f t="shared" si="2"/>
        <v>18043</v>
      </c>
    </row>
    <row r="76" spans="2:18" ht="36.75" customHeight="1" thickBot="1">
      <c r="B76" s="35"/>
      <c r="C76" s="48" t="s">
        <v>115</v>
      </c>
      <c r="D76" s="70"/>
      <c r="E76" s="82" t="s">
        <v>140</v>
      </c>
      <c r="F76" s="40">
        <f>F77+F80+F83+F86+F89+F92+F95</f>
        <v>30496534</v>
      </c>
      <c r="G76" s="40">
        <f>G77+G80+G83+G86+G89+G92+G95</f>
        <v>30496534</v>
      </c>
      <c r="H76" s="40">
        <f>H77+H80+H86+H89+H92+H95+H99+H102</f>
        <v>0</v>
      </c>
      <c r="I76" s="40">
        <f>I77+I80+I86+I89+I92+I95+I99+I102</f>
        <v>0</v>
      </c>
      <c r="J76" s="40">
        <f>J77+J80+J86+J89+J92+J95+J99+J102</f>
        <v>0</v>
      </c>
      <c r="K76" s="40">
        <f>K77+K80+K86+K89+K92+K95+K99+K102</f>
        <v>0</v>
      </c>
      <c r="L76" s="40">
        <v>0</v>
      </c>
      <c r="M76" s="40">
        <v>0</v>
      </c>
      <c r="N76" s="40">
        <f>N77+N80+N86+N89+N92+N95+N99+N102</f>
        <v>0</v>
      </c>
      <c r="O76" s="40">
        <f>O77+O80+O86+O89+O92+O95+O99+O102</f>
        <v>0</v>
      </c>
      <c r="P76" s="40">
        <f>P77+P80+P86+P89+P92+P95+P99+P102</f>
        <v>0</v>
      </c>
      <c r="Q76" s="40">
        <f>Q77+Q80+Q86+Q89+Q92+Q95+Q99+Q102</f>
        <v>0</v>
      </c>
      <c r="R76" s="36">
        <f t="shared" si="2"/>
        <v>30496534</v>
      </c>
    </row>
    <row r="77" spans="1:18" ht="18.75" customHeight="1" thickBot="1">
      <c r="A77" s="1">
        <v>90302</v>
      </c>
      <c r="B77" s="35" t="s">
        <v>98</v>
      </c>
      <c r="C77" s="35" t="s">
        <v>39</v>
      </c>
      <c r="D77" s="35" t="s">
        <v>13</v>
      </c>
      <c r="E77" s="79" t="s">
        <v>86</v>
      </c>
      <c r="F77" s="40">
        <f>F79</f>
        <v>281696</v>
      </c>
      <c r="G77" s="40">
        <f>G79</f>
        <v>281696</v>
      </c>
      <c r="H77" s="40">
        <v>0</v>
      </c>
      <c r="I77" s="40">
        <v>0</v>
      </c>
      <c r="J77" s="40">
        <v>0</v>
      </c>
      <c r="K77" s="36">
        <f>K79</f>
        <v>0</v>
      </c>
      <c r="L77" s="40">
        <v>0</v>
      </c>
      <c r="M77" s="40">
        <v>0</v>
      </c>
      <c r="N77" s="36">
        <v>0</v>
      </c>
      <c r="O77" s="36">
        <v>0</v>
      </c>
      <c r="P77" s="36">
        <v>0</v>
      </c>
      <c r="Q77" s="36">
        <v>0</v>
      </c>
      <c r="R77" s="36">
        <f t="shared" si="2"/>
        <v>281696</v>
      </c>
    </row>
    <row r="78" spans="2:18" ht="18.75" customHeight="1" thickBot="1">
      <c r="B78" s="35"/>
      <c r="C78" s="35"/>
      <c r="D78" s="35"/>
      <c r="E78" s="79" t="s">
        <v>9</v>
      </c>
      <c r="F78" s="40"/>
      <c r="G78" s="40"/>
      <c r="H78" s="40"/>
      <c r="I78" s="40"/>
      <c r="J78" s="40"/>
      <c r="K78" s="36"/>
      <c r="L78" s="40"/>
      <c r="M78" s="40"/>
      <c r="N78" s="36"/>
      <c r="O78" s="36"/>
      <c r="P78" s="36"/>
      <c r="Q78" s="36"/>
      <c r="R78" s="36"/>
    </row>
    <row r="79" spans="2:18" ht="131.25" customHeight="1" thickBot="1">
      <c r="B79" s="35"/>
      <c r="C79" s="35"/>
      <c r="D79" s="43"/>
      <c r="E79" s="99" t="s">
        <v>210</v>
      </c>
      <c r="F79" s="40">
        <f>G79</f>
        <v>281696</v>
      </c>
      <c r="G79" s="40">
        <f>436802-155106</f>
        <v>281696</v>
      </c>
      <c r="H79" s="40">
        <v>0</v>
      </c>
      <c r="I79" s="40">
        <v>0</v>
      </c>
      <c r="J79" s="40">
        <v>0</v>
      </c>
      <c r="K79" s="36">
        <v>0</v>
      </c>
      <c r="L79" s="40">
        <v>0</v>
      </c>
      <c r="M79" s="40">
        <v>0</v>
      </c>
      <c r="N79" s="36">
        <v>0</v>
      </c>
      <c r="O79" s="36">
        <v>0</v>
      </c>
      <c r="P79" s="36">
        <v>0</v>
      </c>
      <c r="Q79" s="36">
        <v>0</v>
      </c>
      <c r="R79" s="36">
        <f t="shared" si="2"/>
        <v>281696</v>
      </c>
    </row>
    <row r="80" spans="1:18" ht="20.25" customHeight="1" thickBot="1">
      <c r="A80" s="1">
        <v>90304</v>
      </c>
      <c r="B80" s="35" t="s">
        <v>141</v>
      </c>
      <c r="C80" s="35" t="s">
        <v>142</v>
      </c>
      <c r="D80" s="35" t="s">
        <v>13</v>
      </c>
      <c r="E80" s="79" t="s">
        <v>48</v>
      </c>
      <c r="F80" s="40">
        <f>F82</f>
        <v>102648</v>
      </c>
      <c r="G80" s="40">
        <f>G82</f>
        <v>102648</v>
      </c>
      <c r="H80" s="40">
        <v>0</v>
      </c>
      <c r="I80" s="40">
        <v>0</v>
      </c>
      <c r="J80" s="40">
        <v>0</v>
      </c>
      <c r="K80" s="36">
        <f>K82</f>
        <v>0</v>
      </c>
      <c r="L80" s="40">
        <v>0</v>
      </c>
      <c r="M80" s="40">
        <v>0</v>
      </c>
      <c r="N80" s="36">
        <v>0</v>
      </c>
      <c r="O80" s="36">
        <v>0</v>
      </c>
      <c r="P80" s="36">
        <v>0</v>
      </c>
      <c r="Q80" s="36">
        <v>0</v>
      </c>
      <c r="R80" s="36">
        <f t="shared" si="2"/>
        <v>102648</v>
      </c>
    </row>
    <row r="81" spans="2:18" ht="20.25" customHeight="1" thickBot="1">
      <c r="B81" s="35"/>
      <c r="C81" s="35"/>
      <c r="D81" s="35"/>
      <c r="E81" s="79" t="s">
        <v>9</v>
      </c>
      <c r="F81" s="40"/>
      <c r="G81" s="40"/>
      <c r="H81" s="40"/>
      <c r="I81" s="40"/>
      <c r="J81" s="40"/>
      <c r="K81" s="36"/>
      <c r="L81" s="40"/>
      <c r="M81" s="40"/>
      <c r="N81" s="36"/>
      <c r="O81" s="36"/>
      <c r="P81" s="36"/>
      <c r="Q81" s="36"/>
      <c r="R81" s="36"/>
    </row>
    <row r="82" spans="2:18" ht="134.25" customHeight="1" thickBot="1">
      <c r="B82" s="35"/>
      <c r="C82" s="35"/>
      <c r="D82" s="43"/>
      <c r="E82" s="99" t="s">
        <v>210</v>
      </c>
      <c r="F82" s="40">
        <f>G82</f>
        <v>102648</v>
      </c>
      <c r="G82" s="40">
        <f>166823-64175</f>
        <v>102648</v>
      </c>
      <c r="H82" s="40">
        <v>0</v>
      </c>
      <c r="I82" s="40">
        <v>0</v>
      </c>
      <c r="J82" s="40">
        <v>0</v>
      </c>
      <c r="K82" s="36">
        <v>0</v>
      </c>
      <c r="L82" s="40">
        <v>0</v>
      </c>
      <c r="M82" s="40">
        <v>0</v>
      </c>
      <c r="N82" s="36">
        <v>0</v>
      </c>
      <c r="O82" s="36">
        <v>0</v>
      </c>
      <c r="P82" s="36">
        <v>0</v>
      </c>
      <c r="Q82" s="36">
        <v>0</v>
      </c>
      <c r="R82" s="36">
        <f t="shared" si="2"/>
        <v>102648</v>
      </c>
    </row>
    <row r="83" spans="2:18" ht="19.5" customHeight="1" thickBot="1">
      <c r="B83" s="35" t="s">
        <v>143</v>
      </c>
      <c r="C83" s="35" t="s">
        <v>40</v>
      </c>
      <c r="D83" s="35" t="s">
        <v>13</v>
      </c>
      <c r="E83" s="79" t="s">
        <v>144</v>
      </c>
      <c r="F83" s="40">
        <f>F85</f>
        <v>18728971</v>
      </c>
      <c r="G83" s="40">
        <f>G85</f>
        <v>18728971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36">
        <f t="shared" si="2"/>
        <v>18728971</v>
      </c>
    </row>
    <row r="84" spans="2:18" ht="19.5" customHeight="1" thickBot="1">
      <c r="B84" s="35"/>
      <c r="C84" s="35"/>
      <c r="D84" s="35"/>
      <c r="E84" s="79" t="s">
        <v>9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36"/>
    </row>
    <row r="85" spans="2:18" ht="134.25" customHeight="1" thickBot="1">
      <c r="B85" s="35"/>
      <c r="C85" s="35"/>
      <c r="D85" s="43"/>
      <c r="E85" s="99" t="s">
        <v>210</v>
      </c>
      <c r="F85" s="40">
        <f>G85</f>
        <v>18728971</v>
      </c>
      <c r="G85" s="40">
        <f>25028748-6299778+1</f>
        <v>18728971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36">
        <f t="shared" si="2"/>
        <v>18728971</v>
      </c>
    </row>
    <row r="86" spans="1:18" ht="18.75" customHeight="1" thickBot="1">
      <c r="A86" s="1">
        <v>90305</v>
      </c>
      <c r="B86" s="35" t="s">
        <v>99</v>
      </c>
      <c r="C86" s="35" t="s">
        <v>41</v>
      </c>
      <c r="D86" s="35" t="s">
        <v>13</v>
      </c>
      <c r="E86" s="79" t="s">
        <v>42</v>
      </c>
      <c r="F86" s="40">
        <f>F88</f>
        <v>2079501</v>
      </c>
      <c r="G86" s="40">
        <f>G88</f>
        <v>2079501</v>
      </c>
      <c r="H86" s="40">
        <v>0</v>
      </c>
      <c r="I86" s="40">
        <v>0</v>
      </c>
      <c r="J86" s="40">
        <v>0</v>
      </c>
      <c r="K86" s="36">
        <f>K88</f>
        <v>0</v>
      </c>
      <c r="L86" s="40">
        <v>0</v>
      </c>
      <c r="M86" s="40">
        <v>0</v>
      </c>
      <c r="N86" s="36">
        <v>0</v>
      </c>
      <c r="O86" s="36">
        <v>0</v>
      </c>
      <c r="P86" s="36">
        <v>0</v>
      </c>
      <c r="Q86" s="36">
        <v>0</v>
      </c>
      <c r="R86" s="36">
        <f t="shared" si="2"/>
        <v>2079501</v>
      </c>
    </row>
    <row r="87" spans="2:18" ht="18.75" customHeight="1" thickBot="1">
      <c r="B87" s="35"/>
      <c r="C87" s="35"/>
      <c r="D87" s="35"/>
      <c r="E87" s="79" t="s">
        <v>9</v>
      </c>
      <c r="F87" s="40"/>
      <c r="G87" s="40"/>
      <c r="H87" s="40"/>
      <c r="I87" s="40"/>
      <c r="J87" s="40"/>
      <c r="K87" s="36"/>
      <c r="L87" s="40"/>
      <c r="M87" s="40"/>
      <c r="N87" s="36"/>
      <c r="O87" s="36"/>
      <c r="P87" s="36"/>
      <c r="Q87" s="36"/>
      <c r="R87" s="36"/>
    </row>
    <row r="88" spans="2:18" ht="128.25" customHeight="1" thickBot="1">
      <c r="B88" s="35"/>
      <c r="C88" s="35"/>
      <c r="D88" s="35"/>
      <c r="E88" s="99" t="s">
        <v>210</v>
      </c>
      <c r="F88" s="40">
        <f>G88</f>
        <v>2079501</v>
      </c>
      <c r="G88" s="40">
        <f>2657477-577976</f>
        <v>2079501</v>
      </c>
      <c r="H88" s="40">
        <v>0</v>
      </c>
      <c r="I88" s="40">
        <v>0</v>
      </c>
      <c r="J88" s="40">
        <v>0</v>
      </c>
      <c r="K88" s="36">
        <v>0</v>
      </c>
      <c r="L88" s="40">
        <v>0</v>
      </c>
      <c r="M88" s="40">
        <v>0</v>
      </c>
      <c r="N88" s="36">
        <v>0</v>
      </c>
      <c r="O88" s="36">
        <v>0</v>
      </c>
      <c r="P88" s="36">
        <v>0</v>
      </c>
      <c r="Q88" s="36">
        <v>0</v>
      </c>
      <c r="R88" s="36">
        <f t="shared" si="2"/>
        <v>2079501</v>
      </c>
    </row>
    <row r="89" spans="1:18" ht="21" customHeight="1" thickBot="1">
      <c r="A89" s="1">
        <v>90306</v>
      </c>
      <c r="B89" s="35" t="s">
        <v>100</v>
      </c>
      <c r="C89" s="35" t="s">
        <v>43</v>
      </c>
      <c r="D89" s="35" t="s">
        <v>13</v>
      </c>
      <c r="E89" s="79" t="s">
        <v>44</v>
      </c>
      <c r="F89" s="40">
        <f>F91</f>
        <v>5462187</v>
      </c>
      <c r="G89" s="40">
        <f>G91</f>
        <v>5462187</v>
      </c>
      <c r="H89" s="40">
        <v>0</v>
      </c>
      <c r="I89" s="40">
        <v>0</v>
      </c>
      <c r="J89" s="40">
        <v>0</v>
      </c>
      <c r="K89" s="36">
        <f>K91</f>
        <v>0</v>
      </c>
      <c r="L89" s="40">
        <v>0</v>
      </c>
      <c r="M89" s="40">
        <v>0</v>
      </c>
      <c r="N89" s="36">
        <v>0</v>
      </c>
      <c r="O89" s="36">
        <v>0</v>
      </c>
      <c r="P89" s="36">
        <v>0</v>
      </c>
      <c r="Q89" s="36">
        <v>0</v>
      </c>
      <c r="R89" s="36">
        <f t="shared" si="2"/>
        <v>5462187</v>
      </c>
    </row>
    <row r="90" spans="2:18" ht="21" customHeight="1" thickBot="1">
      <c r="B90" s="35"/>
      <c r="C90" s="35"/>
      <c r="D90" s="35"/>
      <c r="E90" s="79" t="s">
        <v>9</v>
      </c>
      <c r="F90" s="40"/>
      <c r="G90" s="40"/>
      <c r="H90" s="40"/>
      <c r="I90" s="40"/>
      <c r="J90" s="40"/>
      <c r="K90" s="36"/>
      <c r="L90" s="40"/>
      <c r="M90" s="40"/>
      <c r="N90" s="36"/>
      <c r="O90" s="36"/>
      <c r="P90" s="36"/>
      <c r="Q90" s="36"/>
      <c r="R90" s="36"/>
    </row>
    <row r="91" spans="2:18" ht="129.75" customHeight="1" thickBot="1">
      <c r="B91" s="35"/>
      <c r="C91" s="35"/>
      <c r="D91" s="35"/>
      <c r="E91" s="99" t="s">
        <v>210</v>
      </c>
      <c r="F91" s="40">
        <f>G91</f>
        <v>5462187</v>
      </c>
      <c r="G91" s="40">
        <f>6593909-1131722</f>
        <v>5462187</v>
      </c>
      <c r="H91" s="40">
        <v>0</v>
      </c>
      <c r="I91" s="40">
        <v>0</v>
      </c>
      <c r="J91" s="40">
        <v>0</v>
      </c>
      <c r="K91" s="36">
        <v>0</v>
      </c>
      <c r="L91" s="40">
        <v>0</v>
      </c>
      <c r="M91" s="40">
        <v>0</v>
      </c>
      <c r="N91" s="36">
        <v>0</v>
      </c>
      <c r="O91" s="36">
        <v>0</v>
      </c>
      <c r="P91" s="36">
        <v>0</v>
      </c>
      <c r="Q91" s="36">
        <v>0</v>
      </c>
      <c r="R91" s="36">
        <f t="shared" si="2"/>
        <v>5462187</v>
      </c>
    </row>
    <row r="92" spans="1:18" ht="20.25" customHeight="1" thickBot="1">
      <c r="A92" s="1">
        <v>90307</v>
      </c>
      <c r="B92" s="35" t="s">
        <v>101</v>
      </c>
      <c r="C92" s="35" t="s">
        <v>45</v>
      </c>
      <c r="D92" s="35" t="s">
        <v>13</v>
      </c>
      <c r="E92" s="79" t="s">
        <v>46</v>
      </c>
      <c r="F92" s="40">
        <f>F94</f>
        <v>138450</v>
      </c>
      <c r="G92" s="40">
        <f>G94</f>
        <v>138450</v>
      </c>
      <c r="H92" s="40">
        <v>0</v>
      </c>
      <c r="I92" s="40">
        <v>0</v>
      </c>
      <c r="J92" s="40">
        <v>0</v>
      </c>
      <c r="K92" s="36">
        <f>K94</f>
        <v>0</v>
      </c>
      <c r="L92" s="40">
        <v>0</v>
      </c>
      <c r="M92" s="40">
        <v>0</v>
      </c>
      <c r="N92" s="36">
        <v>0</v>
      </c>
      <c r="O92" s="36">
        <v>0</v>
      </c>
      <c r="P92" s="36">
        <v>0</v>
      </c>
      <c r="Q92" s="36">
        <v>0</v>
      </c>
      <c r="R92" s="36">
        <f t="shared" si="2"/>
        <v>138450</v>
      </c>
    </row>
    <row r="93" spans="2:18" ht="20.25" customHeight="1" thickBot="1">
      <c r="B93" s="35"/>
      <c r="C93" s="35"/>
      <c r="D93" s="35"/>
      <c r="E93" s="79" t="s">
        <v>9</v>
      </c>
      <c r="F93" s="40"/>
      <c r="G93" s="40"/>
      <c r="H93" s="40"/>
      <c r="I93" s="40"/>
      <c r="J93" s="40"/>
      <c r="K93" s="36"/>
      <c r="L93" s="40"/>
      <c r="M93" s="40"/>
      <c r="N93" s="36"/>
      <c r="O93" s="36"/>
      <c r="P93" s="36"/>
      <c r="Q93" s="36"/>
      <c r="R93" s="36"/>
    </row>
    <row r="94" spans="2:18" ht="131.25" customHeight="1" thickBot="1">
      <c r="B94" s="35"/>
      <c r="C94" s="35"/>
      <c r="D94" s="43"/>
      <c r="E94" s="99" t="s">
        <v>210</v>
      </c>
      <c r="F94" s="40">
        <f>G94</f>
        <v>138450</v>
      </c>
      <c r="G94" s="40">
        <f>199686-61236</f>
        <v>138450</v>
      </c>
      <c r="H94" s="40">
        <v>0</v>
      </c>
      <c r="I94" s="40">
        <v>0</v>
      </c>
      <c r="J94" s="40">
        <v>0</v>
      </c>
      <c r="K94" s="36">
        <v>0</v>
      </c>
      <c r="L94" s="40">
        <v>0</v>
      </c>
      <c r="M94" s="40">
        <v>0</v>
      </c>
      <c r="N94" s="36">
        <v>0</v>
      </c>
      <c r="O94" s="36">
        <v>0</v>
      </c>
      <c r="P94" s="36">
        <v>0</v>
      </c>
      <c r="Q94" s="36">
        <v>0</v>
      </c>
      <c r="R94" s="36">
        <f t="shared" si="2"/>
        <v>138450</v>
      </c>
    </row>
    <row r="95" spans="1:18" ht="21.75" customHeight="1" thickBot="1">
      <c r="A95" s="1">
        <v>90308</v>
      </c>
      <c r="B95" s="35" t="s">
        <v>102</v>
      </c>
      <c r="C95" s="35" t="s">
        <v>47</v>
      </c>
      <c r="D95" s="35" t="s">
        <v>13</v>
      </c>
      <c r="E95" s="79" t="s">
        <v>127</v>
      </c>
      <c r="F95" s="40">
        <f>F97</f>
        <v>3703081</v>
      </c>
      <c r="G95" s="40">
        <f>G97</f>
        <v>3703081</v>
      </c>
      <c r="H95" s="40">
        <v>0</v>
      </c>
      <c r="I95" s="40">
        <v>0</v>
      </c>
      <c r="J95" s="40">
        <v>0</v>
      </c>
      <c r="K95" s="36">
        <f>K97</f>
        <v>0</v>
      </c>
      <c r="L95" s="40">
        <v>0</v>
      </c>
      <c r="M95" s="40">
        <v>0</v>
      </c>
      <c r="N95" s="36">
        <v>0</v>
      </c>
      <c r="O95" s="36">
        <v>0</v>
      </c>
      <c r="P95" s="36">
        <v>0</v>
      </c>
      <c r="Q95" s="36">
        <v>0</v>
      </c>
      <c r="R95" s="36">
        <f t="shared" si="2"/>
        <v>3703081</v>
      </c>
    </row>
    <row r="96" spans="2:18" ht="21.75" customHeight="1" thickBot="1">
      <c r="B96" s="35"/>
      <c r="C96" s="35"/>
      <c r="D96" s="35"/>
      <c r="E96" s="79" t="s">
        <v>9</v>
      </c>
      <c r="F96" s="40"/>
      <c r="G96" s="40"/>
      <c r="H96" s="40"/>
      <c r="I96" s="40"/>
      <c r="J96" s="40"/>
      <c r="K96" s="36"/>
      <c r="L96" s="40"/>
      <c r="M96" s="40"/>
      <c r="N96" s="36"/>
      <c r="O96" s="36"/>
      <c r="P96" s="36"/>
      <c r="Q96" s="36"/>
      <c r="R96" s="36"/>
    </row>
    <row r="97" spans="2:18" ht="129.75" customHeight="1" thickBot="1">
      <c r="B97" s="35"/>
      <c r="C97" s="35"/>
      <c r="D97" s="43"/>
      <c r="E97" s="99" t="s">
        <v>210</v>
      </c>
      <c r="F97" s="40">
        <f>G97</f>
        <v>3703081</v>
      </c>
      <c r="G97" s="40">
        <f>4731762-1028681</f>
        <v>3703081</v>
      </c>
      <c r="H97" s="40">
        <v>0</v>
      </c>
      <c r="I97" s="40">
        <v>0</v>
      </c>
      <c r="J97" s="40">
        <v>0</v>
      </c>
      <c r="K97" s="36">
        <v>0</v>
      </c>
      <c r="L97" s="40">
        <v>0</v>
      </c>
      <c r="M97" s="40">
        <v>0</v>
      </c>
      <c r="N97" s="36">
        <v>0</v>
      </c>
      <c r="O97" s="36">
        <v>0</v>
      </c>
      <c r="P97" s="36">
        <v>0</v>
      </c>
      <c r="Q97" s="36">
        <v>0</v>
      </c>
      <c r="R97" s="36">
        <f t="shared" si="2"/>
        <v>3703081</v>
      </c>
    </row>
    <row r="98" spans="2:18" ht="92.25" customHeight="1" thickBot="1">
      <c r="B98" s="35"/>
      <c r="C98" s="44" t="s">
        <v>51</v>
      </c>
      <c r="D98" s="43"/>
      <c r="E98" s="77" t="s">
        <v>145</v>
      </c>
      <c r="F98" s="40">
        <f>F99+F102+F105+F108+F111</f>
        <v>12297031</v>
      </c>
      <c r="G98" s="40">
        <f>G99+G102+G105+G108+G111</f>
        <v>12297031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36">
        <f t="shared" si="2"/>
        <v>12297031</v>
      </c>
    </row>
    <row r="99" spans="1:18" ht="31.5" customHeight="1" thickBot="1">
      <c r="A99" s="1">
        <v>90401</v>
      </c>
      <c r="B99" s="35" t="s">
        <v>146</v>
      </c>
      <c r="C99" s="35" t="s">
        <v>147</v>
      </c>
      <c r="D99" s="35" t="s">
        <v>20</v>
      </c>
      <c r="E99" s="79" t="s">
        <v>148</v>
      </c>
      <c r="F99" s="40">
        <f>F101</f>
        <v>8410289</v>
      </c>
      <c r="G99" s="40">
        <f>G101</f>
        <v>8410289</v>
      </c>
      <c r="H99" s="40">
        <v>0</v>
      </c>
      <c r="I99" s="40">
        <v>0</v>
      </c>
      <c r="J99" s="40">
        <v>0</v>
      </c>
      <c r="K99" s="36">
        <f>K101</f>
        <v>0</v>
      </c>
      <c r="L99" s="40">
        <v>0</v>
      </c>
      <c r="M99" s="40">
        <v>0</v>
      </c>
      <c r="N99" s="36">
        <v>0</v>
      </c>
      <c r="O99" s="36">
        <v>0</v>
      </c>
      <c r="P99" s="36">
        <v>0</v>
      </c>
      <c r="Q99" s="36">
        <v>0</v>
      </c>
      <c r="R99" s="36">
        <f t="shared" si="2"/>
        <v>8410289</v>
      </c>
    </row>
    <row r="100" spans="2:18" ht="21.75" customHeight="1" thickBot="1">
      <c r="B100" s="35"/>
      <c r="C100" s="35"/>
      <c r="D100" s="35"/>
      <c r="E100" s="79" t="s">
        <v>9</v>
      </c>
      <c r="F100" s="40"/>
      <c r="G100" s="40"/>
      <c r="H100" s="40"/>
      <c r="I100" s="40"/>
      <c r="J100" s="40"/>
      <c r="K100" s="36"/>
      <c r="L100" s="40"/>
      <c r="M100" s="40"/>
      <c r="N100" s="36"/>
      <c r="O100" s="36"/>
      <c r="P100" s="36"/>
      <c r="Q100" s="36"/>
      <c r="R100" s="36"/>
    </row>
    <row r="101" spans="2:18" ht="135" customHeight="1" thickBot="1">
      <c r="B101" s="35"/>
      <c r="C101" s="35"/>
      <c r="D101" s="43"/>
      <c r="E101" s="99" t="s">
        <v>210</v>
      </c>
      <c r="F101" s="40">
        <f>G101</f>
        <v>8410289</v>
      </c>
      <c r="G101" s="40">
        <f>10994902-2584613</f>
        <v>8410289</v>
      </c>
      <c r="H101" s="40">
        <v>0</v>
      </c>
      <c r="I101" s="40">
        <v>0</v>
      </c>
      <c r="J101" s="40">
        <v>0</v>
      </c>
      <c r="K101" s="36">
        <v>0</v>
      </c>
      <c r="L101" s="40">
        <v>0</v>
      </c>
      <c r="M101" s="40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f t="shared" si="2"/>
        <v>8410289</v>
      </c>
    </row>
    <row r="102" spans="2:18" ht="34.5" customHeight="1" thickBot="1">
      <c r="B102" s="35" t="s">
        <v>149</v>
      </c>
      <c r="C102" s="35" t="s">
        <v>150</v>
      </c>
      <c r="D102" s="35" t="s">
        <v>20</v>
      </c>
      <c r="E102" s="79" t="s">
        <v>151</v>
      </c>
      <c r="F102" s="40">
        <f>F104</f>
        <v>2304107</v>
      </c>
      <c r="G102" s="40">
        <f>G104</f>
        <v>2304107</v>
      </c>
      <c r="H102" s="40">
        <v>0</v>
      </c>
      <c r="I102" s="40">
        <v>0</v>
      </c>
      <c r="J102" s="40">
        <v>0</v>
      </c>
      <c r="K102" s="36">
        <f>K104</f>
        <v>0</v>
      </c>
      <c r="L102" s="40">
        <v>0</v>
      </c>
      <c r="M102" s="40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f t="shared" si="2"/>
        <v>2304107</v>
      </c>
    </row>
    <row r="103" spans="2:18" ht="19.5" customHeight="1" thickBot="1">
      <c r="B103" s="35"/>
      <c r="C103" s="35"/>
      <c r="D103" s="35"/>
      <c r="E103" s="79" t="s">
        <v>9</v>
      </c>
      <c r="F103" s="40"/>
      <c r="G103" s="40"/>
      <c r="H103" s="40"/>
      <c r="I103" s="40"/>
      <c r="J103" s="40"/>
      <c r="K103" s="36"/>
      <c r="L103" s="40"/>
      <c r="M103" s="40"/>
      <c r="N103" s="36"/>
      <c r="O103" s="36"/>
      <c r="P103" s="36"/>
      <c r="Q103" s="36"/>
      <c r="R103" s="36"/>
    </row>
    <row r="104" spans="2:18" ht="130.5" customHeight="1" thickBot="1">
      <c r="B104" s="35"/>
      <c r="C104" s="35"/>
      <c r="D104" s="35"/>
      <c r="E104" s="99" t="s">
        <v>210</v>
      </c>
      <c r="F104" s="40">
        <f>G104</f>
        <v>2304107</v>
      </c>
      <c r="G104" s="40">
        <f>2822592-518485</f>
        <v>2304107</v>
      </c>
      <c r="H104" s="40">
        <v>0</v>
      </c>
      <c r="I104" s="40">
        <v>0</v>
      </c>
      <c r="J104" s="40">
        <v>0</v>
      </c>
      <c r="K104" s="36">
        <v>0</v>
      </c>
      <c r="L104" s="40">
        <v>0</v>
      </c>
      <c r="M104" s="40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f t="shared" si="2"/>
        <v>2304107</v>
      </c>
    </row>
    <row r="105" spans="1:18" ht="35.25" customHeight="1" thickBot="1">
      <c r="A105" s="1">
        <v>90413</v>
      </c>
      <c r="B105" s="35" t="s">
        <v>152</v>
      </c>
      <c r="C105" s="35" t="s">
        <v>153</v>
      </c>
      <c r="D105" s="35" t="s">
        <v>20</v>
      </c>
      <c r="E105" s="79" t="s">
        <v>154</v>
      </c>
      <c r="F105" s="40">
        <f>F107</f>
        <v>1401047</v>
      </c>
      <c r="G105" s="40">
        <f>G107</f>
        <v>1401047</v>
      </c>
      <c r="H105" s="40">
        <v>0</v>
      </c>
      <c r="I105" s="40">
        <v>0</v>
      </c>
      <c r="J105" s="40">
        <v>0</v>
      </c>
      <c r="K105" s="36">
        <f>K107</f>
        <v>0</v>
      </c>
      <c r="L105" s="40">
        <v>0</v>
      </c>
      <c r="M105" s="40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f t="shared" si="2"/>
        <v>1401047</v>
      </c>
    </row>
    <row r="106" spans="2:18" ht="21" customHeight="1" thickBot="1">
      <c r="B106" s="92"/>
      <c r="C106" s="92"/>
      <c r="D106" s="35"/>
      <c r="E106" s="79" t="s">
        <v>9</v>
      </c>
      <c r="F106" s="40"/>
      <c r="G106" s="40"/>
      <c r="H106" s="40"/>
      <c r="I106" s="40"/>
      <c r="J106" s="40"/>
      <c r="K106" s="36"/>
      <c r="L106" s="40"/>
      <c r="M106" s="40"/>
      <c r="N106" s="36"/>
      <c r="O106" s="36"/>
      <c r="P106" s="36"/>
      <c r="Q106" s="36"/>
      <c r="R106" s="36"/>
    </row>
    <row r="107" spans="2:18" ht="129" customHeight="1" thickBot="1">
      <c r="B107" s="76"/>
      <c r="C107" s="75"/>
      <c r="D107" s="43"/>
      <c r="E107" s="99" t="s">
        <v>210</v>
      </c>
      <c r="F107" s="40">
        <f>G107</f>
        <v>1401047</v>
      </c>
      <c r="G107" s="40">
        <f>1931881-530834</f>
        <v>1401047</v>
      </c>
      <c r="H107" s="40">
        <v>0</v>
      </c>
      <c r="I107" s="40">
        <v>0</v>
      </c>
      <c r="J107" s="40">
        <v>0</v>
      </c>
      <c r="K107" s="36">
        <v>0</v>
      </c>
      <c r="L107" s="40">
        <v>0</v>
      </c>
      <c r="M107" s="40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f t="shared" si="2"/>
        <v>1401047</v>
      </c>
    </row>
    <row r="108" spans="2:18" ht="31.5" customHeight="1" thickBot="1">
      <c r="B108" s="35" t="s">
        <v>155</v>
      </c>
      <c r="C108" s="35" t="s">
        <v>156</v>
      </c>
      <c r="D108" s="35" t="s">
        <v>20</v>
      </c>
      <c r="E108" s="79" t="s">
        <v>157</v>
      </c>
      <c r="F108" s="40">
        <f>F110</f>
        <v>166023</v>
      </c>
      <c r="G108" s="40">
        <f>G110</f>
        <v>166023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36">
        <f t="shared" si="2"/>
        <v>166023</v>
      </c>
    </row>
    <row r="109" spans="2:18" ht="23.25" customHeight="1" thickBot="1">
      <c r="B109" s="92"/>
      <c r="C109" s="92"/>
      <c r="D109" s="35"/>
      <c r="E109" s="79" t="s">
        <v>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6"/>
    </row>
    <row r="110" spans="2:18" ht="129" customHeight="1" thickBot="1">
      <c r="B110" s="76"/>
      <c r="C110" s="75"/>
      <c r="D110" s="43"/>
      <c r="E110" s="99" t="s">
        <v>210</v>
      </c>
      <c r="F110" s="40">
        <f>G110</f>
        <v>166023</v>
      </c>
      <c r="G110" s="40">
        <f>228585-62562</f>
        <v>166023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36">
        <f t="shared" si="2"/>
        <v>166023</v>
      </c>
    </row>
    <row r="111" spans="2:18" ht="33" customHeight="1" thickBot="1">
      <c r="B111" s="35" t="s">
        <v>158</v>
      </c>
      <c r="C111" s="35" t="s">
        <v>159</v>
      </c>
      <c r="D111" s="35" t="s">
        <v>20</v>
      </c>
      <c r="E111" s="79" t="s">
        <v>160</v>
      </c>
      <c r="F111" s="40">
        <f>F113</f>
        <v>15565</v>
      </c>
      <c r="G111" s="40">
        <f>G113</f>
        <v>15565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36">
        <f t="shared" si="2"/>
        <v>15565</v>
      </c>
    </row>
    <row r="112" spans="2:18" ht="18" customHeight="1" thickBot="1">
      <c r="B112" s="92"/>
      <c r="C112" s="92"/>
      <c r="D112" s="35"/>
      <c r="E112" s="79" t="s">
        <v>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6"/>
    </row>
    <row r="113" spans="2:18" ht="129" customHeight="1" thickBot="1">
      <c r="B113" s="76"/>
      <c r="C113" s="75"/>
      <c r="D113" s="43"/>
      <c r="E113" s="99" t="s">
        <v>210</v>
      </c>
      <c r="F113" s="40">
        <f>G113</f>
        <v>15565</v>
      </c>
      <c r="G113" s="40">
        <f>21633-6068</f>
        <v>15565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36">
        <f t="shared" si="2"/>
        <v>15565</v>
      </c>
    </row>
    <row r="114" spans="2:18" ht="34.5" customHeight="1" thickBot="1">
      <c r="B114" s="37"/>
      <c r="C114" s="74">
        <v>3100</v>
      </c>
      <c r="D114" s="70"/>
      <c r="E114" s="77" t="s">
        <v>161</v>
      </c>
      <c r="F114" s="40">
        <f>F115+F117</f>
        <v>2714124</v>
      </c>
      <c r="G114" s="40">
        <f aca="true" t="shared" si="18" ref="G114:R114">G115+G117</f>
        <v>2714124</v>
      </c>
      <c r="H114" s="40">
        <f t="shared" si="18"/>
        <v>1912353</v>
      </c>
      <c r="I114" s="40">
        <f t="shared" si="18"/>
        <v>129744</v>
      </c>
      <c r="J114" s="40">
        <f t="shared" si="18"/>
        <v>0</v>
      </c>
      <c r="K114" s="40">
        <f t="shared" si="18"/>
        <v>22358</v>
      </c>
      <c r="L114" s="40">
        <f t="shared" si="18"/>
        <v>0</v>
      </c>
      <c r="M114" s="40">
        <f t="shared" si="18"/>
        <v>0</v>
      </c>
      <c r="N114" s="40">
        <f t="shared" si="18"/>
        <v>22358</v>
      </c>
      <c r="O114" s="40">
        <f t="shared" si="18"/>
        <v>7736</v>
      </c>
      <c r="P114" s="40">
        <f t="shared" si="18"/>
        <v>0</v>
      </c>
      <c r="Q114" s="40">
        <f t="shared" si="18"/>
        <v>0</v>
      </c>
      <c r="R114" s="40">
        <f t="shared" si="18"/>
        <v>2736482</v>
      </c>
    </row>
    <row r="115" spans="1:18" ht="43.5" customHeight="1" thickBot="1">
      <c r="A115" s="1">
        <v>91204</v>
      </c>
      <c r="B115" s="129" t="s">
        <v>103</v>
      </c>
      <c r="C115" s="129" t="s">
        <v>52</v>
      </c>
      <c r="D115" s="35" t="s">
        <v>23</v>
      </c>
      <c r="E115" s="79" t="s">
        <v>173</v>
      </c>
      <c r="F115" s="40">
        <f>G115</f>
        <v>2615010</v>
      </c>
      <c r="G115" s="40">
        <f>7975461-5357921-2530</f>
        <v>2615010</v>
      </c>
      <c r="H115" s="40">
        <f>5778291-3858910-7028</f>
        <v>1912353</v>
      </c>
      <c r="I115" s="40">
        <f>234906+8652+3-113817</f>
        <v>129744</v>
      </c>
      <c r="J115" s="40">
        <v>0</v>
      </c>
      <c r="K115" s="40">
        <f>N115+Q115</f>
        <v>22358</v>
      </c>
      <c r="L115" s="40">
        <v>0</v>
      </c>
      <c r="M115" s="40">
        <v>0</v>
      </c>
      <c r="N115" s="40">
        <f>87657-65299</f>
        <v>22358</v>
      </c>
      <c r="O115" s="40">
        <f>67014-59278</f>
        <v>7736</v>
      </c>
      <c r="P115" s="36">
        <v>0</v>
      </c>
      <c r="Q115" s="36"/>
      <c r="R115" s="36">
        <f t="shared" si="2"/>
        <v>2637368</v>
      </c>
    </row>
    <row r="116" spans="2:18" ht="35.25" customHeight="1" hidden="1" thickBot="1">
      <c r="B116" s="130"/>
      <c r="C116" s="130"/>
      <c r="D116" s="78"/>
      <c r="E116" s="79" t="s">
        <v>183</v>
      </c>
      <c r="F116" s="40">
        <f>G116</f>
        <v>0</v>
      </c>
      <c r="G116" s="40"/>
      <c r="H116" s="40"/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36">
        <f t="shared" si="2"/>
        <v>0</v>
      </c>
    </row>
    <row r="117" spans="1:18" ht="51" customHeight="1" thickBot="1">
      <c r="A117" s="1">
        <v>91205</v>
      </c>
      <c r="B117" s="35" t="s">
        <v>163</v>
      </c>
      <c r="C117" s="35" t="s">
        <v>123</v>
      </c>
      <c r="D117" s="35" t="s">
        <v>20</v>
      </c>
      <c r="E117" s="79" t="s">
        <v>162</v>
      </c>
      <c r="F117" s="40">
        <f>G117</f>
        <v>99114</v>
      </c>
      <c r="G117" s="40">
        <f>299068-197710-2244</f>
        <v>99114</v>
      </c>
      <c r="H117" s="40">
        <v>0</v>
      </c>
      <c r="I117" s="40">
        <v>0</v>
      </c>
      <c r="J117" s="40">
        <v>0</v>
      </c>
      <c r="K117" s="36">
        <v>0</v>
      </c>
      <c r="L117" s="40">
        <v>0</v>
      </c>
      <c r="M117" s="40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f t="shared" si="2"/>
        <v>99114</v>
      </c>
    </row>
    <row r="118" spans="2:18" ht="23.25" customHeight="1" thickBot="1">
      <c r="B118" s="35"/>
      <c r="C118" s="48" t="s">
        <v>164</v>
      </c>
      <c r="D118" s="48"/>
      <c r="E118" s="77" t="s">
        <v>124</v>
      </c>
      <c r="F118" s="40">
        <f>F119</f>
        <v>15274</v>
      </c>
      <c r="G118" s="40">
        <f aca="true" t="shared" si="19" ref="G118:Q118">G119</f>
        <v>15274</v>
      </c>
      <c r="H118" s="40">
        <f t="shared" si="19"/>
        <v>0</v>
      </c>
      <c r="I118" s="40">
        <f t="shared" si="19"/>
        <v>0</v>
      </c>
      <c r="J118" s="40">
        <f t="shared" si="19"/>
        <v>0</v>
      </c>
      <c r="K118" s="40">
        <f t="shared" si="19"/>
        <v>0</v>
      </c>
      <c r="L118" s="40">
        <v>0</v>
      </c>
      <c r="M118" s="40">
        <v>0</v>
      </c>
      <c r="N118" s="40">
        <f t="shared" si="19"/>
        <v>0</v>
      </c>
      <c r="O118" s="40">
        <f t="shared" si="19"/>
        <v>0</v>
      </c>
      <c r="P118" s="40">
        <f t="shared" si="19"/>
        <v>0</v>
      </c>
      <c r="Q118" s="40">
        <f t="shared" si="19"/>
        <v>0</v>
      </c>
      <c r="R118" s="36">
        <f t="shared" si="2"/>
        <v>15274</v>
      </c>
    </row>
    <row r="119" spans="1:18" ht="34.5" customHeight="1" thickBot="1">
      <c r="A119" s="1">
        <v>91209</v>
      </c>
      <c r="B119" s="35" t="s">
        <v>165</v>
      </c>
      <c r="C119" s="35" t="s">
        <v>166</v>
      </c>
      <c r="D119" s="35" t="s">
        <v>16</v>
      </c>
      <c r="E119" s="79" t="s">
        <v>167</v>
      </c>
      <c r="F119" s="40">
        <f>G119</f>
        <v>15274</v>
      </c>
      <c r="G119" s="40">
        <f>191279-176005</f>
        <v>15274</v>
      </c>
      <c r="H119" s="40">
        <v>0</v>
      </c>
      <c r="I119" s="40">
        <v>0</v>
      </c>
      <c r="J119" s="40">
        <v>0</v>
      </c>
      <c r="K119" s="36">
        <v>0</v>
      </c>
      <c r="L119" s="40">
        <v>0</v>
      </c>
      <c r="M119" s="40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f t="shared" si="2"/>
        <v>15274</v>
      </c>
    </row>
    <row r="120" spans="2:18" ht="18.75" customHeight="1" thickBot="1">
      <c r="B120" s="131" t="s">
        <v>168</v>
      </c>
      <c r="C120" s="131" t="s">
        <v>169</v>
      </c>
      <c r="D120" s="129" t="s">
        <v>21</v>
      </c>
      <c r="E120" s="133" t="s">
        <v>22</v>
      </c>
      <c r="F120" s="135">
        <f>G120</f>
        <v>5436</v>
      </c>
      <c r="G120" s="135">
        <f>G123</f>
        <v>5436</v>
      </c>
      <c r="H120" s="135">
        <f>H123</f>
        <v>4456</v>
      </c>
      <c r="I120" s="135">
        <f>I123</f>
        <v>0</v>
      </c>
      <c r="J120" s="135">
        <f aca="true" t="shared" si="20" ref="J120:Q120">J121</f>
        <v>0</v>
      </c>
      <c r="K120" s="135">
        <f t="shared" si="20"/>
        <v>0</v>
      </c>
      <c r="L120" s="135">
        <f t="shared" si="20"/>
        <v>0</v>
      </c>
      <c r="M120" s="135">
        <f t="shared" si="20"/>
        <v>0</v>
      </c>
      <c r="N120" s="135">
        <f t="shared" si="20"/>
        <v>0</v>
      </c>
      <c r="O120" s="135">
        <f t="shared" si="20"/>
        <v>0</v>
      </c>
      <c r="P120" s="135">
        <f t="shared" si="20"/>
        <v>0</v>
      </c>
      <c r="Q120" s="135">
        <f t="shared" si="20"/>
        <v>0</v>
      </c>
      <c r="R120" s="137">
        <f>F120+K120</f>
        <v>5436</v>
      </c>
    </row>
    <row r="121" spans="2:18" ht="18.75" customHeight="1" thickBot="1">
      <c r="B121" s="131"/>
      <c r="C121" s="117"/>
      <c r="D121" s="130"/>
      <c r="E121" s="134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8"/>
    </row>
    <row r="122" spans="2:18" ht="18.75" customHeight="1" thickBot="1">
      <c r="B122" s="37"/>
      <c r="C122" s="31"/>
      <c r="D122" s="92"/>
      <c r="E122" s="101" t="s">
        <v>9</v>
      </c>
      <c r="F122" s="40"/>
      <c r="G122" s="40"/>
      <c r="H122" s="40"/>
      <c r="I122" s="40"/>
      <c r="J122" s="40"/>
      <c r="K122" s="36"/>
      <c r="L122" s="40"/>
      <c r="M122" s="40"/>
      <c r="N122" s="36"/>
      <c r="O122" s="36"/>
      <c r="P122" s="36"/>
      <c r="Q122" s="36"/>
      <c r="R122" s="36"/>
    </row>
    <row r="123" spans="2:18" ht="42.75" customHeight="1" thickBot="1">
      <c r="B123" s="37"/>
      <c r="C123" s="31"/>
      <c r="D123" s="92"/>
      <c r="E123" s="101" t="s">
        <v>214</v>
      </c>
      <c r="F123" s="40">
        <f>G123</f>
        <v>5436</v>
      </c>
      <c r="G123" s="40">
        <f>30548-25112</f>
        <v>5436</v>
      </c>
      <c r="H123" s="40">
        <f>25040-20584</f>
        <v>4456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36">
        <f>F123+K123</f>
        <v>5436</v>
      </c>
    </row>
    <row r="124" spans="2:18" ht="96.75" customHeight="1" thickBot="1">
      <c r="B124" s="37" t="s">
        <v>106</v>
      </c>
      <c r="C124" s="37" t="s">
        <v>87</v>
      </c>
      <c r="D124" s="35" t="s">
        <v>13</v>
      </c>
      <c r="E124" s="79" t="s">
        <v>204</v>
      </c>
      <c r="F124" s="40">
        <f>F126</f>
        <v>426394</v>
      </c>
      <c r="G124" s="40">
        <f aca="true" t="shared" si="21" ref="G124:Q124">G126</f>
        <v>426394</v>
      </c>
      <c r="H124" s="40">
        <f t="shared" si="21"/>
        <v>0</v>
      </c>
      <c r="I124" s="40">
        <f t="shared" si="21"/>
        <v>0</v>
      </c>
      <c r="J124" s="40">
        <f t="shared" si="21"/>
        <v>0</v>
      </c>
      <c r="K124" s="40">
        <f t="shared" si="21"/>
        <v>0</v>
      </c>
      <c r="L124" s="40">
        <v>0</v>
      </c>
      <c r="M124" s="40">
        <v>0</v>
      </c>
      <c r="N124" s="40">
        <f t="shared" si="21"/>
        <v>0</v>
      </c>
      <c r="O124" s="40">
        <f t="shared" si="21"/>
        <v>0</v>
      </c>
      <c r="P124" s="40">
        <f t="shared" si="21"/>
        <v>0</v>
      </c>
      <c r="Q124" s="40">
        <f t="shared" si="21"/>
        <v>0</v>
      </c>
      <c r="R124" s="36">
        <f t="shared" si="2"/>
        <v>426394</v>
      </c>
    </row>
    <row r="125" spans="2:18" ht="22.5" customHeight="1" thickBot="1">
      <c r="B125" s="37"/>
      <c r="C125" s="37"/>
      <c r="D125" s="35"/>
      <c r="E125" s="79" t="s">
        <v>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36"/>
    </row>
    <row r="126" spans="2:18" ht="123" customHeight="1" thickBot="1">
      <c r="B126" s="38"/>
      <c r="C126" s="38"/>
      <c r="D126" s="43"/>
      <c r="E126" s="99" t="s">
        <v>211</v>
      </c>
      <c r="F126" s="40">
        <f>G126</f>
        <v>426394</v>
      </c>
      <c r="G126" s="40">
        <f>511299-84905</f>
        <v>426394</v>
      </c>
      <c r="H126" s="40">
        <v>0</v>
      </c>
      <c r="I126" s="40">
        <v>0</v>
      </c>
      <c r="J126" s="40">
        <v>0</v>
      </c>
      <c r="K126" s="36">
        <v>0</v>
      </c>
      <c r="L126" s="40">
        <v>0</v>
      </c>
      <c r="M126" s="40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f t="shared" si="2"/>
        <v>426394</v>
      </c>
    </row>
    <row r="127" spans="2:18" ht="20.25" customHeight="1" thickBot="1">
      <c r="B127" s="38"/>
      <c r="C127" s="37" t="s">
        <v>170</v>
      </c>
      <c r="D127" s="43"/>
      <c r="E127" s="83" t="s">
        <v>88</v>
      </c>
      <c r="F127" s="40">
        <f>F128</f>
        <v>1039686</v>
      </c>
      <c r="G127" s="40">
        <f>G128</f>
        <v>1039686</v>
      </c>
      <c r="H127" s="40">
        <f>H128</f>
        <v>0</v>
      </c>
      <c r="I127" s="40">
        <f>I128</f>
        <v>0</v>
      </c>
      <c r="J127" s="40">
        <f>J128</f>
        <v>0</v>
      </c>
      <c r="K127" s="36">
        <v>0</v>
      </c>
      <c r="L127" s="40">
        <v>0</v>
      </c>
      <c r="M127" s="40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f t="shared" si="2"/>
        <v>1039686</v>
      </c>
    </row>
    <row r="128" spans="2:18" ht="20.25" customHeight="1" thickBot="1">
      <c r="B128" s="131" t="s">
        <v>174</v>
      </c>
      <c r="C128" s="139" t="s">
        <v>175</v>
      </c>
      <c r="D128" s="129" t="s">
        <v>19</v>
      </c>
      <c r="E128" s="133" t="s">
        <v>171</v>
      </c>
      <c r="F128" s="135">
        <f>G128</f>
        <v>1039686</v>
      </c>
      <c r="G128" s="135">
        <f>1119286-79600</f>
        <v>1039686</v>
      </c>
      <c r="H128" s="135">
        <v>0</v>
      </c>
      <c r="I128" s="135">
        <v>0</v>
      </c>
      <c r="J128" s="135">
        <f aca="true" t="shared" si="22" ref="J128:Q128">I128</f>
        <v>0</v>
      </c>
      <c r="K128" s="135">
        <f t="shared" si="22"/>
        <v>0</v>
      </c>
      <c r="L128" s="135">
        <f t="shared" si="22"/>
        <v>0</v>
      </c>
      <c r="M128" s="135">
        <f t="shared" si="22"/>
        <v>0</v>
      </c>
      <c r="N128" s="135">
        <f t="shared" si="22"/>
        <v>0</v>
      </c>
      <c r="O128" s="135">
        <f t="shared" si="22"/>
        <v>0</v>
      </c>
      <c r="P128" s="135">
        <f t="shared" si="22"/>
        <v>0</v>
      </c>
      <c r="Q128" s="135">
        <f t="shared" si="22"/>
        <v>0</v>
      </c>
      <c r="R128" s="137">
        <f t="shared" si="2"/>
        <v>1039686</v>
      </c>
    </row>
    <row r="129" spans="2:18" ht="21" customHeight="1" thickBot="1">
      <c r="B129" s="131"/>
      <c r="C129" s="140"/>
      <c r="D129" s="130"/>
      <c r="E129" s="134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8"/>
    </row>
    <row r="130" spans="2:18" ht="21" customHeight="1" thickBot="1">
      <c r="B130" s="37"/>
      <c r="C130" s="103"/>
      <c r="D130" s="92"/>
      <c r="E130" s="101" t="s">
        <v>9</v>
      </c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102"/>
    </row>
    <row r="131" spans="2:18" ht="81.75" customHeight="1" thickBot="1">
      <c r="B131" s="37"/>
      <c r="C131" s="103"/>
      <c r="D131" s="92"/>
      <c r="E131" s="104" t="s">
        <v>215</v>
      </c>
      <c r="F131" s="94">
        <f>G131</f>
        <v>857618</v>
      </c>
      <c r="G131" s="94">
        <f>937218-79600</f>
        <v>857618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102">
        <f>F131+K131</f>
        <v>857618</v>
      </c>
    </row>
    <row r="132" spans="2:18" ht="36" customHeight="1" thickBot="1">
      <c r="B132" s="37" t="s">
        <v>89</v>
      </c>
      <c r="C132" s="31"/>
      <c r="D132" s="43"/>
      <c r="E132" s="68" t="s">
        <v>125</v>
      </c>
      <c r="F132" s="40">
        <f>F135+F138+F136</f>
        <v>2031953</v>
      </c>
      <c r="G132" s="40">
        <f aca="true" t="shared" si="23" ref="G132:Q132">G135+G138+G136</f>
        <v>2031953</v>
      </c>
      <c r="H132" s="40">
        <f t="shared" si="23"/>
        <v>1585048</v>
      </c>
      <c r="I132" s="40">
        <f t="shared" si="23"/>
        <v>44217</v>
      </c>
      <c r="J132" s="40">
        <f t="shared" si="23"/>
        <v>0</v>
      </c>
      <c r="K132" s="40">
        <f t="shared" si="23"/>
        <v>0</v>
      </c>
      <c r="L132" s="40">
        <v>0</v>
      </c>
      <c r="M132" s="40">
        <v>0</v>
      </c>
      <c r="N132" s="40">
        <f t="shared" si="23"/>
        <v>0</v>
      </c>
      <c r="O132" s="40">
        <f t="shared" si="23"/>
        <v>0</v>
      </c>
      <c r="P132" s="40">
        <f t="shared" si="23"/>
        <v>0</v>
      </c>
      <c r="Q132" s="40">
        <f t="shared" si="23"/>
        <v>0</v>
      </c>
      <c r="R132" s="36">
        <f t="shared" si="2"/>
        <v>2031953</v>
      </c>
    </row>
    <row r="133" spans="2:18" ht="24" customHeight="1" thickBot="1">
      <c r="B133" s="31"/>
      <c r="C133" s="31"/>
      <c r="D133" s="43"/>
      <c r="E133" s="79" t="s">
        <v>9</v>
      </c>
      <c r="F133" s="40"/>
      <c r="G133" s="40"/>
      <c r="H133" s="40"/>
      <c r="I133" s="40"/>
      <c r="J133" s="40"/>
      <c r="K133" s="36"/>
      <c r="L133" s="40"/>
      <c r="M133" s="40"/>
      <c r="N133" s="36"/>
      <c r="O133" s="36"/>
      <c r="P133" s="36"/>
      <c r="Q133" s="36"/>
      <c r="R133" s="36"/>
    </row>
    <row r="134" spans="2:18" ht="21.75" customHeight="1" thickBot="1">
      <c r="B134" s="35"/>
      <c r="C134" s="48" t="s">
        <v>33</v>
      </c>
      <c r="D134" s="72"/>
      <c r="E134" s="77" t="s">
        <v>10</v>
      </c>
      <c r="F134" s="40">
        <f>F135</f>
        <v>2008753</v>
      </c>
      <c r="G134" s="40">
        <f>G135</f>
        <v>2008753</v>
      </c>
      <c r="H134" s="40">
        <f>H135</f>
        <v>1585048</v>
      </c>
      <c r="I134" s="40">
        <f>I135</f>
        <v>44217</v>
      </c>
      <c r="J134" s="40">
        <v>0</v>
      </c>
      <c r="K134" s="36">
        <f>K135</f>
        <v>0</v>
      </c>
      <c r="L134" s="40">
        <v>0</v>
      </c>
      <c r="M134" s="40">
        <v>0</v>
      </c>
      <c r="N134" s="36">
        <v>0</v>
      </c>
      <c r="O134" s="36">
        <v>0</v>
      </c>
      <c r="P134" s="36">
        <v>0</v>
      </c>
      <c r="Q134" s="36">
        <f>Q135</f>
        <v>0</v>
      </c>
      <c r="R134" s="36">
        <f t="shared" si="2"/>
        <v>2008753</v>
      </c>
    </row>
    <row r="135" spans="2:18" ht="48" customHeight="1" thickBot="1">
      <c r="B135" s="35" t="s">
        <v>90</v>
      </c>
      <c r="C135" s="35" t="s">
        <v>63</v>
      </c>
      <c r="D135" s="35" t="s">
        <v>11</v>
      </c>
      <c r="E135" s="79" t="s">
        <v>172</v>
      </c>
      <c r="F135" s="36">
        <f>G135</f>
        <v>2008753</v>
      </c>
      <c r="G135" s="36">
        <f>1999753+87458-87458+9000</f>
        <v>2008753</v>
      </c>
      <c r="H135" s="36">
        <f>1585048+71687-71687</f>
        <v>1585048</v>
      </c>
      <c r="I135" s="36">
        <f>43327+890</f>
        <v>44217</v>
      </c>
      <c r="J135" s="40">
        <v>0</v>
      </c>
      <c r="K135" s="36">
        <v>0</v>
      </c>
      <c r="L135" s="40">
        <v>0</v>
      </c>
      <c r="M135" s="40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f t="shared" si="2"/>
        <v>2008753</v>
      </c>
    </row>
    <row r="136" spans="2:18" ht="20.25" customHeight="1" hidden="1" thickBot="1">
      <c r="B136" s="35"/>
      <c r="C136" s="48" t="s">
        <v>178</v>
      </c>
      <c r="D136" s="35"/>
      <c r="E136" s="77" t="s">
        <v>179</v>
      </c>
      <c r="F136" s="40">
        <f>G136</f>
        <v>0</v>
      </c>
      <c r="G136" s="40">
        <f>G137</f>
        <v>0</v>
      </c>
      <c r="H136" s="40">
        <v>0</v>
      </c>
      <c r="I136" s="40">
        <v>0</v>
      </c>
      <c r="J136" s="40">
        <v>0</v>
      </c>
      <c r="K136" s="36">
        <v>0</v>
      </c>
      <c r="L136" s="40">
        <v>0</v>
      </c>
      <c r="M136" s="40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f t="shared" si="2"/>
        <v>0</v>
      </c>
    </row>
    <row r="137" spans="2:18" ht="48" customHeight="1" hidden="1" thickBot="1">
      <c r="B137" s="35" t="s">
        <v>180</v>
      </c>
      <c r="C137" s="35" t="s">
        <v>18</v>
      </c>
      <c r="D137" s="35" t="s">
        <v>181</v>
      </c>
      <c r="E137" s="79" t="s">
        <v>182</v>
      </c>
      <c r="F137" s="40">
        <f>G137</f>
        <v>0</v>
      </c>
      <c r="G137" s="40"/>
      <c r="H137" s="40">
        <v>0</v>
      </c>
      <c r="I137" s="40">
        <v>0</v>
      </c>
      <c r="J137" s="40">
        <v>0</v>
      </c>
      <c r="K137" s="36">
        <v>0</v>
      </c>
      <c r="L137" s="40">
        <v>0</v>
      </c>
      <c r="M137" s="40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f t="shared" si="2"/>
        <v>0</v>
      </c>
    </row>
    <row r="138" spans="2:18" ht="24" customHeight="1" thickBot="1">
      <c r="B138" s="35"/>
      <c r="C138" s="48" t="s">
        <v>34</v>
      </c>
      <c r="D138" s="44"/>
      <c r="E138" s="77" t="s">
        <v>12</v>
      </c>
      <c r="F138" s="40">
        <f>F140</f>
        <v>23200</v>
      </c>
      <c r="G138" s="40">
        <f>G140</f>
        <v>23200</v>
      </c>
      <c r="H138" s="40">
        <v>0</v>
      </c>
      <c r="I138" s="40">
        <v>0</v>
      </c>
      <c r="J138" s="40">
        <v>0</v>
      </c>
      <c r="K138" s="36">
        <v>0</v>
      </c>
      <c r="L138" s="40">
        <v>0</v>
      </c>
      <c r="M138" s="40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f t="shared" si="2"/>
        <v>23200</v>
      </c>
    </row>
    <row r="139" spans="2:18" ht="22.5" customHeight="1" thickBot="1">
      <c r="B139" s="35"/>
      <c r="C139" s="48" t="s">
        <v>136</v>
      </c>
      <c r="D139" s="44"/>
      <c r="E139" s="77" t="s">
        <v>118</v>
      </c>
      <c r="F139" s="40">
        <f>F140</f>
        <v>23200</v>
      </c>
      <c r="G139" s="40">
        <f aca="true" t="shared" si="24" ref="G139:Q139">G140</f>
        <v>23200</v>
      </c>
      <c r="H139" s="40">
        <f t="shared" si="24"/>
        <v>0</v>
      </c>
      <c r="I139" s="40">
        <f t="shared" si="24"/>
        <v>0</v>
      </c>
      <c r="J139" s="40">
        <f t="shared" si="24"/>
        <v>0</v>
      </c>
      <c r="K139" s="40">
        <f t="shared" si="24"/>
        <v>0</v>
      </c>
      <c r="L139" s="40">
        <v>0</v>
      </c>
      <c r="M139" s="40">
        <v>0</v>
      </c>
      <c r="N139" s="40">
        <f t="shared" si="24"/>
        <v>0</v>
      </c>
      <c r="O139" s="40">
        <f t="shared" si="24"/>
        <v>0</v>
      </c>
      <c r="P139" s="40">
        <f t="shared" si="24"/>
        <v>0</v>
      </c>
      <c r="Q139" s="40">
        <f t="shared" si="24"/>
        <v>0</v>
      </c>
      <c r="R139" s="36">
        <f t="shared" si="2"/>
        <v>23200</v>
      </c>
    </row>
    <row r="140" spans="2:18" ht="24.75" customHeight="1" thickBot="1">
      <c r="B140" s="35" t="s">
        <v>91</v>
      </c>
      <c r="C140" s="35" t="s">
        <v>59</v>
      </c>
      <c r="D140" s="35" t="s">
        <v>13</v>
      </c>
      <c r="E140" s="79" t="s">
        <v>60</v>
      </c>
      <c r="F140" s="40">
        <f>G140</f>
        <v>23200</v>
      </c>
      <c r="G140" s="40">
        <v>23200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0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f t="shared" si="2"/>
        <v>23200</v>
      </c>
    </row>
    <row r="141" spans="2:18" ht="31.5" customHeight="1" thickBot="1">
      <c r="B141" s="35" t="s">
        <v>72</v>
      </c>
      <c r="C141" s="45"/>
      <c r="D141" s="43"/>
      <c r="E141" s="68" t="s">
        <v>126</v>
      </c>
      <c r="F141" s="40">
        <f>F143+F150+F159+F145+F156</f>
        <v>5271827</v>
      </c>
      <c r="G141" s="40">
        <f aca="true" t="shared" si="25" ref="G141:R141">G143+G150+G159+G145+G156</f>
        <v>5271827</v>
      </c>
      <c r="H141" s="40">
        <f t="shared" si="25"/>
        <v>607160</v>
      </c>
      <c r="I141" s="40">
        <f t="shared" si="25"/>
        <v>40651</v>
      </c>
      <c r="J141" s="40">
        <f t="shared" si="25"/>
        <v>0</v>
      </c>
      <c r="K141" s="40">
        <f t="shared" si="25"/>
        <v>18402</v>
      </c>
      <c r="L141" s="40">
        <f t="shared" si="25"/>
        <v>0</v>
      </c>
      <c r="M141" s="40">
        <f t="shared" si="25"/>
        <v>0</v>
      </c>
      <c r="N141" s="40">
        <f t="shared" si="25"/>
        <v>18402</v>
      </c>
      <c r="O141" s="40">
        <f t="shared" si="25"/>
        <v>0</v>
      </c>
      <c r="P141" s="40">
        <f t="shared" si="25"/>
        <v>0</v>
      </c>
      <c r="Q141" s="40">
        <f t="shared" si="25"/>
        <v>0</v>
      </c>
      <c r="R141" s="40">
        <f t="shared" si="25"/>
        <v>5290229</v>
      </c>
    </row>
    <row r="142" spans="2:18" ht="25.5" customHeight="1" thickBot="1">
      <c r="B142" s="35"/>
      <c r="C142" s="35"/>
      <c r="D142" s="43"/>
      <c r="E142" s="79" t="s">
        <v>9</v>
      </c>
      <c r="F142" s="40"/>
      <c r="G142" s="40"/>
      <c r="H142" s="40"/>
      <c r="I142" s="40"/>
      <c r="J142" s="40"/>
      <c r="K142" s="36"/>
      <c r="L142" s="40"/>
      <c r="M142" s="40"/>
      <c r="N142" s="36"/>
      <c r="O142" s="36"/>
      <c r="P142" s="36"/>
      <c r="Q142" s="36"/>
      <c r="R142" s="36"/>
    </row>
    <row r="143" spans="2:18" ht="22.5" customHeight="1" thickBot="1">
      <c r="B143" s="35"/>
      <c r="C143" s="48" t="s">
        <v>33</v>
      </c>
      <c r="D143" s="48"/>
      <c r="E143" s="77" t="s">
        <v>10</v>
      </c>
      <c r="F143" s="40">
        <f>F144</f>
        <v>786823</v>
      </c>
      <c r="G143" s="40">
        <f aca="true" t="shared" si="26" ref="G143:Q143">G144</f>
        <v>786823</v>
      </c>
      <c r="H143" s="40">
        <f t="shared" si="26"/>
        <v>607160</v>
      </c>
      <c r="I143" s="40">
        <f t="shared" si="26"/>
        <v>17096</v>
      </c>
      <c r="J143" s="40">
        <v>0</v>
      </c>
      <c r="K143" s="40">
        <f t="shared" si="26"/>
        <v>0</v>
      </c>
      <c r="L143" s="40">
        <v>0</v>
      </c>
      <c r="M143" s="40">
        <v>0</v>
      </c>
      <c r="N143" s="40">
        <f t="shared" si="26"/>
        <v>0</v>
      </c>
      <c r="O143" s="40">
        <f t="shared" si="26"/>
        <v>0</v>
      </c>
      <c r="P143" s="40">
        <f t="shared" si="26"/>
        <v>0</v>
      </c>
      <c r="Q143" s="40">
        <f t="shared" si="26"/>
        <v>0</v>
      </c>
      <c r="R143" s="36">
        <f t="shared" si="2"/>
        <v>786823</v>
      </c>
    </row>
    <row r="144" spans="2:18" ht="46.5" customHeight="1" thickBot="1">
      <c r="B144" s="35" t="s">
        <v>73</v>
      </c>
      <c r="C144" s="35" t="s">
        <v>63</v>
      </c>
      <c r="D144" s="35" t="s">
        <v>11</v>
      </c>
      <c r="E144" s="79" t="s">
        <v>172</v>
      </c>
      <c r="F144" s="36">
        <f>G144</f>
        <v>786823</v>
      </c>
      <c r="G144" s="36">
        <f>786823+26490-26490</f>
        <v>786823</v>
      </c>
      <c r="H144" s="36">
        <f>607160+21713-21713</f>
        <v>607160</v>
      </c>
      <c r="I144" s="36">
        <v>17096</v>
      </c>
      <c r="J144" s="40">
        <v>0</v>
      </c>
      <c r="K144" s="36">
        <v>0</v>
      </c>
      <c r="L144" s="40">
        <v>0</v>
      </c>
      <c r="M144" s="40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f t="shared" si="2"/>
        <v>786823</v>
      </c>
    </row>
    <row r="145" spans="2:18" ht="21.75" customHeight="1" hidden="1" thickBot="1">
      <c r="B145" s="35"/>
      <c r="C145" s="44" t="s">
        <v>34</v>
      </c>
      <c r="D145" s="35"/>
      <c r="E145" s="77" t="s">
        <v>12</v>
      </c>
      <c r="F145" s="36">
        <f>F146</f>
        <v>0</v>
      </c>
      <c r="G145" s="36">
        <f aca="true" t="shared" si="27" ref="G145:R145">G146</f>
        <v>0</v>
      </c>
      <c r="H145" s="36">
        <f t="shared" si="27"/>
        <v>0</v>
      </c>
      <c r="I145" s="36">
        <f t="shared" si="27"/>
        <v>0</v>
      </c>
      <c r="J145" s="36">
        <f t="shared" si="27"/>
        <v>0</v>
      </c>
      <c r="K145" s="36">
        <f t="shared" si="27"/>
        <v>0</v>
      </c>
      <c r="L145" s="36">
        <f t="shared" si="27"/>
        <v>0</v>
      </c>
      <c r="M145" s="36">
        <f t="shared" si="27"/>
        <v>0</v>
      </c>
      <c r="N145" s="36">
        <f t="shared" si="27"/>
        <v>0</v>
      </c>
      <c r="O145" s="36">
        <f t="shared" si="27"/>
        <v>0</v>
      </c>
      <c r="P145" s="36">
        <f t="shared" si="27"/>
        <v>0</v>
      </c>
      <c r="Q145" s="36">
        <f t="shared" si="27"/>
        <v>0</v>
      </c>
      <c r="R145" s="36">
        <f t="shared" si="27"/>
        <v>0</v>
      </c>
    </row>
    <row r="146" spans="2:18" ht="22.5" customHeight="1" hidden="1" thickBot="1">
      <c r="B146" s="35"/>
      <c r="C146" s="44" t="s">
        <v>170</v>
      </c>
      <c r="D146" s="35"/>
      <c r="E146" s="91" t="s">
        <v>88</v>
      </c>
      <c r="F146" s="36">
        <f>F147</f>
        <v>0</v>
      </c>
      <c r="G146" s="36">
        <f aca="true" t="shared" si="28" ref="G146:R146">G147</f>
        <v>0</v>
      </c>
      <c r="H146" s="36">
        <f t="shared" si="28"/>
        <v>0</v>
      </c>
      <c r="I146" s="36">
        <f t="shared" si="28"/>
        <v>0</v>
      </c>
      <c r="J146" s="36">
        <f t="shared" si="28"/>
        <v>0</v>
      </c>
      <c r="K146" s="36">
        <f t="shared" si="28"/>
        <v>0</v>
      </c>
      <c r="L146" s="36">
        <f t="shared" si="28"/>
        <v>0</v>
      </c>
      <c r="M146" s="36">
        <f t="shared" si="28"/>
        <v>0</v>
      </c>
      <c r="N146" s="36">
        <f t="shared" si="28"/>
        <v>0</v>
      </c>
      <c r="O146" s="36">
        <f t="shared" si="28"/>
        <v>0</v>
      </c>
      <c r="P146" s="36">
        <f t="shared" si="28"/>
        <v>0</v>
      </c>
      <c r="Q146" s="36">
        <f t="shared" si="28"/>
        <v>0</v>
      </c>
      <c r="R146" s="36">
        <f t="shared" si="28"/>
        <v>0</v>
      </c>
    </row>
    <row r="147" spans="2:18" ht="25.5" customHeight="1" hidden="1" thickBot="1">
      <c r="B147" s="35" t="s">
        <v>218</v>
      </c>
      <c r="C147" s="35" t="s">
        <v>175</v>
      </c>
      <c r="D147" s="35" t="s">
        <v>19</v>
      </c>
      <c r="E147" s="79" t="s">
        <v>171</v>
      </c>
      <c r="F147" s="36">
        <f>F149</f>
        <v>0</v>
      </c>
      <c r="G147" s="36">
        <f aca="true" t="shared" si="29" ref="G147:R147">G149</f>
        <v>0</v>
      </c>
      <c r="H147" s="36">
        <f t="shared" si="29"/>
        <v>0</v>
      </c>
      <c r="I147" s="36">
        <f t="shared" si="29"/>
        <v>0</v>
      </c>
      <c r="J147" s="36">
        <f t="shared" si="29"/>
        <v>0</v>
      </c>
      <c r="K147" s="36">
        <f t="shared" si="29"/>
        <v>0</v>
      </c>
      <c r="L147" s="36">
        <f t="shared" si="29"/>
        <v>0</v>
      </c>
      <c r="M147" s="36">
        <f t="shared" si="29"/>
        <v>0</v>
      </c>
      <c r="N147" s="36">
        <f t="shared" si="29"/>
        <v>0</v>
      </c>
      <c r="O147" s="36">
        <f t="shared" si="29"/>
        <v>0</v>
      </c>
      <c r="P147" s="36">
        <f t="shared" si="29"/>
        <v>0</v>
      </c>
      <c r="Q147" s="36">
        <f t="shared" si="29"/>
        <v>0</v>
      </c>
      <c r="R147" s="36">
        <f t="shared" si="29"/>
        <v>0</v>
      </c>
    </row>
    <row r="148" spans="2:18" ht="21.75" customHeight="1" hidden="1" thickBot="1">
      <c r="B148" s="35"/>
      <c r="C148" s="35"/>
      <c r="D148" s="35"/>
      <c r="E148" s="79" t="s">
        <v>9</v>
      </c>
      <c r="F148" s="36"/>
      <c r="G148" s="36"/>
      <c r="H148" s="36"/>
      <c r="I148" s="36"/>
      <c r="J148" s="40"/>
      <c r="K148" s="36"/>
      <c r="L148" s="40"/>
      <c r="M148" s="40"/>
      <c r="N148" s="36"/>
      <c r="O148" s="36"/>
      <c r="P148" s="36"/>
      <c r="Q148" s="36"/>
      <c r="R148" s="36"/>
    </row>
    <row r="149" spans="2:18" ht="37.5" customHeight="1" hidden="1" thickBot="1">
      <c r="B149" s="35"/>
      <c r="C149" s="35"/>
      <c r="D149" s="35"/>
      <c r="E149" s="104" t="s">
        <v>219</v>
      </c>
      <c r="F149" s="36">
        <f>G149+H149+I149+J149</f>
        <v>0</v>
      </c>
      <c r="G149" s="36">
        <f>220000-47160-65000-107840</f>
        <v>0</v>
      </c>
      <c r="H149" s="36">
        <v>0</v>
      </c>
      <c r="I149" s="36">
        <v>0</v>
      </c>
      <c r="J149" s="36">
        <v>0</v>
      </c>
      <c r="K149" s="36">
        <v>0</v>
      </c>
      <c r="L149" s="40"/>
      <c r="M149" s="40"/>
      <c r="N149" s="36"/>
      <c r="O149" s="36"/>
      <c r="P149" s="36"/>
      <c r="Q149" s="36"/>
      <c r="R149" s="36">
        <f>F149+K149</f>
        <v>0</v>
      </c>
    </row>
    <row r="150" spans="2:18" ht="21.75" customHeight="1" thickBot="1">
      <c r="B150" s="35"/>
      <c r="C150" s="48" t="s">
        <v>35</v>
      </c>
      <c r="D150" s="48"/>
      <c r="E150" s="77" t="s">
        <v>14</v>
      </c>
      <c r="F150" s="40">
        <f>F152</f>
        <v>4450004</v>
      </c>
      <c r="G150" s="40">
        <f>G152</f>
        <v>4450004</v>
      </c>
      <c r="H150" s="40">
        <f aca="true" t="shared" si="30" ref="G150:Q151">H152</f>
        <v>0</v>
      </c>
      <c r="I150" s="40">
        <f t="shared" si="30"/>
        <v>23555</v>
      </c>
      <c r="J150" s="40">
        <v>0</v>
      </c>
      <c r="K150" s="40">
        <f t="shared" si="30"/>
        <v>18402</v>
      </c>
      <c r="L150" s="40">
        <v>0</v>
      </c>
      <c r="M150" s="40">
        <v>0</v>
      </c>
      <c r="N150" s="40">
        <f t="shared" si="30"/>
        <v>18402</v>
      </c>
      <c r="O150" s="40">
        <f t="shared" si="30"/>
        <v>0</v>
      </c>
      <c r="P150" s="40">
        <f t="shared" si="30"/>
        <v>0</v>
      </c>
      <c r="Q150" s="40">
        <f t="shared" si="30"/>
        <v>0</v>
      </c>
      <c r="R150" s="36">
        <f t="shared" si="2"/>
        <v>4468406</v>
      </c>
    </row>
    <row r="151" spans="2:18" ht="19.5" customHeight="1" hidden="1" thickBot="1">
      <c r="B151" s="35"/>
      <c r="C151" s="48"/>
      <c r="D151" s="48"/>
      <c r="E151" s="77" t="str">
        <f>E153</f>
        <v>в тому числі за рахунок субвенції з міського бюджету</v>
      </c>
      <c r="F151" s="40">
        <f>F153</f>
        <v>0</v>
      </c>
      <c r="G151" s="40">
        <f t="shared" si="30"/>
        <v>0</v>
      </c>
      <c r="H151" s="40">
        <f t="shared" si="30"/>
        <v>0</v>
      </c>
      <c r="I151" s="40">
        <f t="shared" si="30"/>
        <v>0</v>
      </c>
      <c r="J151" s="40">
        <f t="shared" si="30"/>
        <v>0</v>
      </c>
      <c r="K151" s="40">
        <f t="shared" si="30"/>
        <v>0</v>
      </c>
      <c r="L151" s="40">
        <v>0</v>
      </c>
      <c r="M151" s="40">
        <v>0</v>
      </c>
      <c r="N151" s="40">
        <f t="shared" si="30"/>
        <v>0</v>
      </c>
      <c r="O151" s="40">
        <f t="shared" si="30"/>
        <v>0</v>
      </c>
      <c r="P151" s="40">
        <f t="shared" si="30"/>
        <v>0</v>
      </c>
      <c r="Q151" s="40">
        <f t="shared" si="30"/>
        <v>0</v>
      </c>
      <c r="R151" s="36">
        <f aca="true" t="shared" si="31" ref="R151:R165">F151+K151</f>
        <v>0</v>
      </c>
    </row>
    <row r="152" spans="2:18" ht="19.5" customHeight="1" thickBot="1">
      <c r="B152" s="37" t="s">
        <v>75</v>
      </c>
      <c r="C152" s="37" t="s">
        <v>74</v>
      </c>
      <c r="D152" s="35" t="s">
        <v>15</v>
      </c>
      <c r="E152" s="79" t="s">
        <v>76</v>
      </c>
      <c r="F152" s="40">
        <f>G152</f>
        <v>4450004</v>
      </c>
      <c r="G152" s="40">
        <f>2700000+500000+1800000-499996-50000</f>
        <v>4450004</v>
      </c>
      <c r="H152" s="40">
        <v>0</v>
      </c>
      <c r="I152" s="40">
        <f>18000+5555</f>
        <v>23555</v>
      </c>
      <c r="J152" s="40">
        <v>0</v>
      </c>
      <c r="K152" s="36">
        <f>N152</f>
        <v>18402</v>
      </c>
      <c r="L152" s="40">
        <v>0</v>
      </c>
      <c r="M152" s="40">
        <v>0</v>
      </c>
      <c r="N152" s="36">
        <v>18402</v>
      </c>
      <c r="O152" s="36">
        <v>0</v>
      </c>
      <c r="P152" s="36">
        <v>0</v>
      </c>
      <c r="Q152" s="36">
        <v>0</v>
      </c>
      <c r="R152" s="36">
        <f t="shared" si="31"/>
        <v>4468406</v>
      </c>
    </row>
    <row r="153" spans="2:18" ht="18.75" customHeight="1" hidden="1" thickBot="1">
      <c r="B153" s="37"/>
      <c r="C153" s="37"/>
      <c r="D153" s="35"/>
      <c r="E153" s="79" t="s">
        <v>62</v>
      </c>
      <c r="F153" s="40"/>
      <c r="G153" s="40"/>
      <c r="H153" s="40">
        <v>0</v>
      </c>
      <c r="I153" s="40">
        <v>0</v>
      </c>
      <c r="J153" s="40">
        <v>0</v>
      </c>
      <c r="K153" s="36">
        <v>0</v>
      </c>
      <c r="L153" s="40">
        <v>0</v>
      </c>
      <c r="M153" s="40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f t="shared" si="31"/>
        <v>0</v>
      </c>
    </row>
    <row r="154" spans="2:18" ht="24" customHeight="1" thickBot="1">
      <c r="B154" s="37"/>
      <c r="C154" s="37"/>
      <c r="D154" s="35"/>
      <c r="E154" s="79" t="s">
        <v>9</v>
      </c>
      <c r="F154" s="40"/>
      <c r="G154" s="40"/>
      <c r="H154" s="40"/>
      <c r="I154" s="40"/>
      <c r="J154" s="40"/>
      <c r="K154" s="36"/>
      <c r="L154" s="40"/>
      <c r="M154" s="40"/>
      <c r="N154" s="36"/>
      <c r="O154" s="36"/>
      <c r="P154" s="36"/>
      <c r="Q154" s="36"/>
      <c r="R154" s="36"/>
    </row>
    <row r="155" spans="2:18" ht="28.5" customHeight="1" thickBot="1">
      <c r="B155" s="37"/>
      <c r="C155" s="37"/>
      <c r="D155" s="35"/>
      <c r="E155" s="104" t="s">
        <v>217</v>
      </c>
      <c r="F155" s="40">
        <f>G155</f>
        <v>1800000</v>
      </c>
      <c r="G155" s="40">
        <v>1800000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0">
        <v>0</v>
      </c>
      <c r="R155" s="36">
        <f t="shared" si="31"/>
        <v>1800000</v>
      </c>
    </row>
    <row r="156" spans="2:18" ht="28.5" customHeight="1" thickBot="1">
      <c r="B156" s="37" t="s">
        <v>231</v>
      </c>
      <c r="C156" s="37" t="s">
        <v>229</v>
      </c>
      <c r="D156" s="35" t="s">
        <v>230</v>
      </c>
      <c r="E156" s="104" t="s">
        <v>232</v>
      </c>
      <c r="F156" s="40">
        <f>G156</f>
        <v>30000</v>
      </c>
      <c r="G156" s="40">
        <f>G158</f>
        <v>30000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36">
        <f t="shared" si="31"/>
        <v>30000</v>
      </c>
    </row>
    <row r="157" spans="2:18" ht="28.5" customHeight="1" thickBot="1">
      <c r="B157" s="37"/>
      <c r="C157" s="37"/>
      <c r="D157" s="35"/>
      <c r="E157" s="79" t="s">
        <v>9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36"/>
    </row>
    <row r="158" spans="2:18" ht="44.25" customHeight="1" thickBot="1">
      <c r="B158" s="37"/>
      <c r="C158" s="37"/>
      <c r="D158" s="35"/>
      <c r="E158" s="104" t="s">
        <v>233</v>
      </c>
      <c r="F158" s="40">
        <f>G158</f>
        <v>30000</v>
      </c>
      <c r="G158" s="40">
        <v>30000</v>
      </c>
      <c r="H158" s="40">
        <v>0</v>
      </c>
      <c r="I158" s="40">
        <v>0</v>
      </c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0">
        <v>0</v>
      </c>
      <c r="R158" s="36">
        <f t="shared" si="31"/>
        <v>30000</v>
      </c>
    </row>
    <row r="159" spans="2:18" ht="24.75" customHeight="1" thickBot="1">
      <c r="B159" s="37"/>
      <c r="C159" s="71" t="s">
        <v>189</v>
      </c>
      <c r="D159" s="35"/>
      <c r="E159" s="77" t="s">
        <v>190</v>
      </c>
      <c r="F159" s="40">
        <f>F160</f>
        <v>5000</v>
      </c>
      <c r="G159" s="40">
        <f>G160</f>
        <v>5000</v>
      </c>
      <c r="H159" s="40">
        <v>0</v>
      </c>
      <c r="I159" s="40">
        <v>0</v>
      </c>
      <c r="J159" s="40">
        <v>0</v>
      </c>
      <c r="K159" s="40">
        <v>0</v>
      </c>
      <c r="L159" s="40">
        <v>0</v>
      </c>
      <c r="M159" s="40">
        <v>0</v>
      </c>
      <c r="N159" s="40">
        <v>0</v>
      </c>
      <c r="O159" s="40">
        <v>0</v>
      </c>
      <c r="P159" s="40">
        <v>0</v>
      </c>
      <c r="Q159" s="40">
        <v>0</v>
      </c>
      <c r="R159" s="36">
        <f t="shared" si="31"/>
        <v>5000</v>
      </c>
    </row>
    <row r="160" spans="2:18" ht="25.5" customHeight="1" thickBot="1">
      <c r="B160" s="37"/>
      <c r="C160" s="71" t="s">
        <v>129</v>
      </c>
      <c r="D160" s="48"/>
      <c r="E160" s="77" t="s">
        <v>130</v>
      </c>
      <c r="F160" s="40">
        <f>F161</f>
        <v>5000</v>
      </c>
      <c r="G160" s="40">
        <f aca="true" t="shared" si="32" ref="G160:Q160">G161</f>
        <v>5000</v>
      </c>
      <c r="H160" s="40">
        <f t="shared" si="32"/>
        <v>0</v>
      </c>
      <c r="I160" s="40">
        <f t="shared" si="32"/>
        <v>0</v>
      </c>
      <c r="J160" s="40">
        <f t="shared" si="32"/>
        <v>0</v>
      </c>
      <c r="K160" s="40">
        <f t="shared" si="32"/>
        <v>0</v>
      </c>
      <c r="L160" s="40">
        <v>0</v>
      </c>
      <c r="M160" s="40">
        <v>0</v>
      </c>
      <c r="N160" s="40">
        <f t="shared" si="32"/>
        <v>0</v>
      </c>
      <c r="O160" s="40">
        <f t="shared" si="32"/>
        <v>0</v>
      </c>
      <c r="P160" s="40">
        <f t="shared" si="32"/>
        <v>0</v>
      </c>
      <c r="Q160" s="40">
        <f t="shared" si="32"/>
        <v>0</v>
      </c>
      <c r="R160" s="36">
        <f t="shared" si="31"/>
        <v>5000</v>
      </c>
    </row>
    <row r="161" spans="2:18" ht="24" customHeight="1" thickBot="1">
      <c r="B161" s="37" t="s">
        <v>131</v>
      </c>
      <c r="C161" s="52">
        <v>7340</v>
      </c>
      <c r="D161" s="35" t="s">
        <v>132</v>
      </c>
      <c r="E161" s="79" t="s">
        <v>133</v>
      </c>
      <c r="F161" s="40">
        <f>G161</f>
        <v>5000</v>
      </c>
      <c r="G161" s="40">
        <f>50000-45000</f>
        <v>5000</v>
      </c>
      <c r="H161" s="40">
        <v>0</v>
      </c>
      <c r="I161" s="40">
        <v>0</v>
      </c>
      <c r="J161" s="40">
        <v>0</v>
      </c>
      <c r="K161" s="36">
        <v>0</v>
      </c>
      <c r="L161" s="40">
        <v>0</v>
      </c>
      <c r="M161" s="40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f t="shared" si="31"/>
        <v>5000</v>
      </c>
    </row>
    <row r="162" spans="2:18" ht="24" customHeight="1" thickBot="1">
      <c r="B162" s="35" t="s">
        <v>92</v>
      </c>
      <c r="C162" s="35"/>
      <c r="D162" s="43"/>
      <c r="E162" s="68" t="s">
        <v>128</v>
      </c>
      <c r="F162" s="40">
        <f>F165</f>
        <v>1447267</v>
      </c>
      <c r="G162" s="40">
        <f>G165</f>
        <v>1447267</v>
      </c>
      <c r="H162" s="40">
        <f>H165</f>
        <v>1101405</v>
      </c>
      <c r="I162" s="40">
        <f>I165</f>
        <v>33097</v>
      </c>
      <c r="J162" s="40">
        <v>0</v>
      </c>
      <c r="K162" s="36">
        <f aca="true" t="shared" si="33" ref="K162:Q162">K165</f>
        <v>0</v>
      </c>
      <c r="L162" s="40">
        <v>0</v>
      </c>
      <c r="M162" s="40">
        <v>0</v>
      </c>
      <c r="N162" s="36">
        <f t="shared" si="33"/>
        <v>0</v>
      </c>
      <c r="O162" s="36">
        <f t="shared" si="33"/>
        <v>0</v>
      </c>
      <c r="P162" s="36">
        <f t="shared" si="33"/>
        <v>0</v>
      </c>
      <c r="Q162" s="36">
        <f t="shared" si="33"/>
        <v>0</v>
      </c>
      <c r="R162" s="36">
        <f t="shared" si="31"/>
        <v>1447267</v>
      </c>
    </row>
    <row r="163" spans="2:18" ht="21.75" customHeight="1" thickBot="1">
      <c r="B163" s="35"/>
      <c r="C163" s="35"/>
      <c r="D163" s="43"/>
      <c r="E163" s="79" t="s">
        <v>9</v>
      </c>
      <c r="F163" s="40"/>
      <c r="G163" s="40"/>
      <c r="H163" s="40"/>
      <c r="I163" s="40"/>
      <c r="J163" s="40"/>
      <c r="K163" s="36"/>
      <c r="L163" s="40"/>
      <c r="M163" s="40"/>
      <c r="N163" s="36"/>
      <c r="O163" s="36"/>
      <c r="P163" s="36"/>
      <c r="Q163" s="36"/>
      <c r="R163" s="36"/>
    </row>
    <row r="164" spans="2:18" ht="24.75" customHeight="1" thickBot="1">
      <c r="B164" s="35"/>
      <c r="C164" s="48" t="s">
        <v>33</v>
      </c>
      <c r="D164" s="48"/>
      <c r="E164" s="77" t="s">
        <v>10</v>
      </c>
      <c r="F164" s="36">
        <f>F165</f>
        <v>1447267</v>
      </c>
      <c r="G164" s="36">
        <f>G165</f>
        <v>1447267</v>
      </c>
      <c r="H164" s="36">
        <f>H165</f>
        <v>1101405</v>
      </c>
      <c r="I164" s="36">
        <f>I165</f>
        <v>33097</v>
      </c>
      <c r="J164" s="40">
        <v>0</v>
      </c>
      <c r="K164" s="36">
        <f aca="true" t="shared" si="34" ref="K164:Q164">K165</f>
        <v>0</v>
      </c>
      <c r="L164" s="40">
        <v>0</v>
      </c>
      <c r="M164" s="40">
        <v>0</v>
      </c>
      <c r="N164" s="36">
        <f t="shared" si="34"/>
        <v>0</v>
      </c>
      <c r="O164" s="36">
        <f t="shared" si="34"/>
        <v>0</v>
      </c>
      <c r="P164" s="36">
        <f t="shared" si="34"/>
        <v>0</v>
      </c>
      <c r="Q164" s="36">
        <f t="shared" si="34"/>
        <v>0</v>
      </c>
      <c r="R164" s="36">
        <f t="shared" si="31"/>
        <v>1447267</v>
      </c>
    </row>
    <row r="165" spans="2:18" ht="48.75" customHeight="1" thickBot="1">
      <c r="B165" s="35" t="s">
        <v>176</v>
      </c>
      <c r="C165" s="35" t="s">
        <v>63</v>
      </c>
      <c r="D165" s="35" t="s">
        <v>11</v>
      </c>
      <c r="E165" s="79" t="s">
        <v>172</v>
      </c>
      <c r="F165" s="36">
        <f>G165</f>
        <v>1447267</v>
      </c>
      <c r="G165" s="36">
        <f>1420268+38730-38730+26999</f>
        <v>1447267</v>
      </c>
      <c r="H165" s="36">
        <f>1081545+31747-31747+19860</f>
        <v>1101405</v>
      </c>
      <c r="I165" s="36">
        <f>40597-7700+200</f>
        <v>33097</v>
      </c>
      <c r="J165" s="40">
        <v>0</v>
      </c>
      <c r="K165" s="36">
        <v>0</v>
      </c>
      <c r="L165" s="40">
        <v>0</v>
      </c>
      <c r="M165" s="40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f t="shared" si="31"/>
        <v>1447267</v>
      </c>
    </row>
    <row r="166" spans="2:18" ht="23.25" customHeight="1" thickBot="1">
      <c r="B166" s="46"/>
      <c r="C166" s="46"/>
      <c r="D166" s="47"/>
      <c r="E166" s="68" t="s">
        <v>24</v>
      </c>
      <c r="F166" s="40">
        <f>F162+F141+F132+F46+F14+F40</f>
        <v>107922335</v>
      </c>
      <c r="G166" s="40">
        <f aca="true" t="shared" si="35" ref="G166:R166">G162+G141+G132+G46+G14+G40</f>
        <v>107922335</v>
      </c>
      <c r="H166" s="40">
        <f t="shared" si="35"/>
        <v>17382013</v>
      </c>
      <c r="I166" s="40">
        <f t="shared" si="35"/>
        <v>1180269</v>
      </c>
      <c r="J166" s="40">
        <f t="shared" si="35"/>
        <v>0</v>
      </c>
      <c r="K166" s="40">
        <f t="shared" si="35"/>
        <v>40760</v>
      </c>
      <c r="L166" s="40">
        <f t="shared" si="35"/>
        <v>0</v>
      </c>
      <c r="M166" s="40">
        <f t="shared" si="35"/>
        <v>0</v>
      </c>
      <c r="N166" s="40">
        <f t="shared" si="35"/>
        <v>40760</v>
      </c>
      <c r="O166" s="40">
        <f t="shared" si="35"/>
        <v>7736</v>
      </c>
      <c r="P166" s="40">
        <f t="shared" si="35"/>
        <v>0</v>
      </c>
      <c r="Q166" s="40">
        <f t="shared" si="35"/>
        <v>0</v>
      </c>
      <c r="R166" s="40">
        <f t="shared" si="35"/>
        <v>107963095</v>
      </c>
    </row>
    <row r="167" spans="2:18" ht="23.25" customHeight="1">
      <c r="B167" s="107"/>
      <c r="C167" s="107"/>
      <c r="D167" s="108"/>
      <c r="E167" s="109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</row>
    <row r="168" spans="2:18" ht="26.25" customHeight="1">
      <c r="B168" s="7"/>
      <c r="C168" s="7"/>
      <c r="D168" s="8"/>
      <c r="E168" s="22" t="s">
        <v>57</v>
      </c>
      <c r="F168" s="23"/>
      <c r="G168" s="23"/>
      <c r="H168" s="23"/>
      <c r="I168" s="23"/>
      <c r="J168" s="23"/>
      <c r="K168" s="24"/>
      <c r="L168" s="24"/>
      <c r="M168" s="24"/>
      <c r="N168" s="24" t="s">
        <v>177</v>
      </c>
      <c r="O168" s="9"/>
      <c r="P168" s="9"/>
      <c r="Q168" s="7"/>
      <c r="R168" s="7"/>
    </row>
    <row r="169" spans="2:18" ht="27.75" customHeight="1">
      <c r="B169" s="7"/>
      <c r="C169" s="7"/>
      <c r="D169" s="8"/>
      <c r="E169" s="17"/>
      <c r="F169" s="7"/>
      <c r="G169" s="7"/>
      <c r="H169" s="10"/>
      <c r="I169" s="10"/>
      <c r="J169" s="10"/>
      <c r="K169" s="11"/>
      <c r="L169" s="11"/>
      <c r="M169" s="11"/>
      <c r="N169" s="11"/>
      <c r="O169" s="9"/>
      <c r="P169" s="9"/>
      <c r="Q169" s="7"/>
      <c r="R169" s="7"/>
    </row>
    <row r="170" spans="4:6" ht="20.25" customHeight="1">
      <c r="D170" s="12"/>
      <c r="F170" s="20"/>
    </row>
    <row r="171" spans="4:18" ht="33" customHeight="1">
      <c r="D171" s="128"/>
      <c r="E171" s="128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4:18" ht="74.25" customHeight="1">
      <c r="D172" s="8"/>
      <c r="E172" s="105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4:18" ht="117" customHeight="1">
      <c r="D173" s="8"/>
      <c r="E173" s="105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4:18" ht="111" customHeight="1">
      <c r="D174" s="8"/>
      <c r="E174" s="105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4:18" ht="26.25" customHeight="1">
      <c r="D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4:18" ht="26.25" customHeight="1">
      <c r="D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4:18" ht="26.25" customHeight="1">
      <c r="D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4:18" ht="26.25" customHeight="1">
      <c r="D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4:7" ht="26.25" customHeight="1">
      <c r="D179" s="12"/>
      <c r="F179" s="20"/>
      <c r="G179" s="13"/>
    </row>
    <row r="180" spans="4:7" ht="28.5" customHeight="1">
      <c r="D180" s="12"/>
      <c r="F180" s="20"/>
      <c r="G180" s="20"/>
    </row>
    <row r="181" spans="4:7" ht="29.25" customHeight="1">
      <c r="D181" s="12"/>
      <c r="E181" s="19" t="s">
        <v>110</v>
      </c>
      <c r="F181" s="51">
        <f>F57+F60</f>
        <v>33717615</v>
      </c>
      <c r="G181" s="13"/>
    </row>
    <row r="182" spans="4:7" ht="35.25" customHeight="1">
      <c r="D182" s="12"/>
      <c r="E182" s="19" t="s">
        <v>107</v>
      </c>
      <c r="F182" s="21">
        <f>F124</f>
        <v>426394</v>
      </c>
      <c r="G182" s="14"/>
    </row>
    <row r="183" spans="4:8" ht="25.5" customHeight="1">
      <c r="D183" s="12"/>
      <c r="E183" s="19" t="s">
        <v>108</v>
      </c>
      <c r="F183" s="49">
        <f>F77+F80+F83+F86+F89+F92+F95+F99+F102+F105+F108+F111</f>
        <v>42793565</v>
      </c>
      <c r="G183" s="13"/>
      <c r="H183" s="20"/>
    </row>
    <row r="184" spans="4:9" ht="33" customHeight="1">
      <c r="D184" s="12"/>
      <c r="E184" s="19" t="s">
        <v>109</v>
      </c>
      <c r="F184" s="20">
        <f>F64+F66</f>
        <v>11559</v>
      </c>
      <c r="G184" s="20"/>
      <c r="H184" s="20"/>
      <c r="I184" s="20"/>
    </row>
    <row r="185" spans="4:9" ht="33" customHeight="1">
      <c r="D185" s="12"/>
      <c r="E185" s="18"/>
      <c r="F185" s="20"/>
      <c r="G185" s="20"/>
      <c r="H185" s="20"/>
      <c r="I185" s="20"/>
    </row>
    <row r="186" spans="4:14" ht="18" customHeight="1">
      <c r="D186" s="12"/>
      <c r="E186" s="19" t="s">
        <v>134</v>
      </c>
      <c r="F186" s="20">
        <f aca="true" t="shared" si="36" ref="F186:K186">F17+F49+F144+F165+F135</f>
        <v>18974482</v>
      </c>
      <c r="G186" s="20">
        <f t="shared" si="36"/>
        <v>18974482</v>
      </c>
      <c r="H186" s="20">
        <f t="shared" si="36"/>
        <v>13677575</v>
      </c>
      <c r="I186" s="20">
        <f t="shared" si="36"/>
        <v>922024</v>
      </c>
      <c r="J186" s="20">
        <f t="shared" si="36"/>
        <v>0</v>
      </c>
      <c r="K186" s="20">
        <f t="shared" si="36"/>
        <v>0</v>
      </c>
      <c r="L186" s="20"/>
      <c r="M186" s="20"/>
      <c r="N186" s="20">
        <f>N17+N49+N144+N165+N135</f>
        <v>0</v>
      </c>
    </row>
    <row r="187" spans="4:7" ht="37.5" customHeight="1">
      <c r="D187" s="12"/>
      <c r="E187" s="19"/>
      <c r="F187" s="13"/>
      <c r="G187" s="13"/>
    </row>
    <row r="188" ht="33.75" customHeight="1">
      <c r="D188" s="12"/>
    </row>
    <row r="189" spans="4:9" ht="33.75" customHeight="1">
      <c r="D189" s="12"/>
      <c r="F189" s="20"/>
      <c r="G189" s="20"/>
      <c r="H189" s="20"/>
      <c r="I189" s="20"/>
    </row>
    <row r="190" ht="29.25" customHeight="1">
      <c r="D190" s="12"/>
    </row>
    <row r="191" ht="32.25" customHeight="1">
      <c r="D191" s="12"/>
    </row>
    <row r="192" ht="37.5" customHeight="1">
      <c r="D192" s="12"/>
    </row>
    <row r="193" ht="37.5" customHeight="1">
      <c r="D193" s="12"/>
    </row>
    <row r="194" ht="45.75" customHeight="1">
      <c r="D194" s="12"/>
    </row>
    <row r="195" ht="28.5" customHeight="1">
      <c r="D195" s="12"/>
    </row>
    <row r="196" ht="45.75" customHeight="1">
      <c r="D196" s="12"/>
    </row>
    <row r="197" ht="25.5" customHeight="1">
      <c r="D197" s="12"/>
    </row>
    <row r="198" ht="25.5" customHeight="1">
      <c r="D198" s="12"/>
    </row>
    <row r="199" ht="25.5" customHeight="1">
      <c r="D199" s="12"/>
    </row>
    <row r="200" ht="25.5" customHeight="1">
      <c r="D200" s="12"/>
    </row>
    <row r="201" ht="25.5" customHeight="1">
      <c r="D201" s="12"/>
    </row>
    <row r="202" ht="33" customHeight="1">
      <c r="D202" s="12"/>
    </row>
    <row r="203" ht="25.5" customHeight="1">
      <c r="D203" s="12"/>
    </row>
    <row r="204" ht="25.5" customHeight="1">
      <c r="D204" s="12"/>
    </row>
    <row r="205" ht="34.5" customHeight="1">
      <c r="D205" s="12"/>
    </row>
    <row r="206" ht="23.25" customHeight="1">
      <c r="D206" s="12"/>
    </row>
    <row r="207" ht="26.25" customHeight="1">
      <c r="D207" s="12"/>
    </row>
    <row r="208" ht="45" customHeight="1">
      <c r="D208" s="12"/>
    </row>
    <row r="209" ht="31.5" customHeight="1">
      <c r="D209" s="12"/>
    </row>
    <row r="210" ht="24" customHeight="1">
      <c r="D210" s="12"/>
    </row>
    <row r="211" ht="33.75" customHeight="1">
      <c r="D211" s="12"/>
    </row>
    <row r="212" ht="31.5" customHeight="1">
      <c r="D212" s="12"/>
    </row>
    <row r="213" ht="24" customHeight="1">
      <c r="D213" s="12"/>
    </row>
    <row r="214" ht="20.25" customHeight="1">
      <c r="D214" s="12"/>
    </row>
    <row r="215" ht="22.5" customHeight="1">
      <c r="D215" s="12"/>
    </row>
    <row r="216" ht="17.25" customHeight="1">
      <c r="D216" s="12"/>
    </row>
    <row r="217" ht="18.75" customHeight="1">
      <c r="D217" s="12"/>
    </row>
    <row r="218" ht="12.75">
      <c r="D218" s="12"/>
    </row>
    <row r="219" ht="12.75">
      <c r="D219" s="12"/>
    </row>
    <row r="220" ht="12.75">
      <c r="D220" s="12"/>
    </row>
    <row r="221" ht="12.75">
      <c r="D221" s="12"/>
    </row>
    <row r="222" ht="12.75">
      <c r="D222" s="12"/>
    </row>
    <row r="223" ht="12.75">
      <c r="D223" s="12"/>
    </row>
    <row r="224" ht="12.75">
      <c r="D224" s="12"/>
    </row>
    <row r="225" ht="12.75">
      <c r="D225" s="12"/>
    </row>
    <row r="226" ht="12.75">
      <c r="D226" s="12"/>
    </row>
    <row r="227" ht="12.75">
      <c r="D227" s="12"/>
    </row>
    <row r="228" ht="12.75">
      <c r="D228" s="12"/>
    </row>
    <row r="229" ht="12.75">
      <c r="D229" s="12"/>
    </row>
    <row r="230" ht="12.75">
      <c r="D230" s="12"/>
    </row>
    <row r="231" spans="2:18" s="2" customFormat="1" ht="12.75">
      <c r="B231" s="4"/>
      <c r="C231" s="4"/>
      <c r="D231" s="12"/>
      <c r="E231" s="15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ht="12.75">
      <c r="D232" s="12"/>
    </row>
    <row r="233" ht="12.75">
      <c r="D233" s="12"/>
    </row>
    <row r="234" ht="12.75">
      <c r="D234" s="12"/>
    </row>
    <row r="235" ht="12.75">
      <c r="D235" s="12"/>
    </row>
    <row r="236" ht="12.75">
      <c r="D236" s="12"/>
    </row>
    <row r="237" ht="12.75">
      <c r="D237" s="12"/>
    </row>
    <row r="238" ht="12.75">
      <c r="D238" s="12"/>
    </row>
    <row r="239" ht="12.75">
      <c r="D239" s="12"/>
    </row>
    <row r="240" ht="12.75">
      <c r="D240" s="12"/>
    </row>
    <row r="241" ht="12.75">
      <c r="D241" s="12"/>
    </row>
    <row r="242" ht="12.75">
      <c r="D242" s="12"/>
    </row>
    <row r="243" ht="12.75">
      <c r="D243" s="12"/>
    </row>
  </sheetData>
  <sheetProtection/>
  <mergeCells count="58">
    <mergeCell ref="R128:R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C128:C129"/>
    <mergeCell ref="D128:D129"/>
    <mergeCell ref="E128:E129"/>
    <mergeCell ref="F128:F129"/>
    <mergeCell ref="O120:O121"/>
    <mergeCell ref="P120:P121"/>
    <mergeCell ref="H120:H121"/>
    <mergeCell ref="I128:I129"/>
    <mergeCell ref="I120:I121"/>
    <mergeCell ref="J120:J121"/>
    <mergeCell ref="Q120:Q121"/>
    <mergeCell ref="R120:R121"/>
    <mergeCell ref="K120:K121"/>
    <mergeCell ref="L120:L121"/>
    <mergeCell ref="M120:M121"/>
    <mergeCell ref="N120:N121"/>
    <mergeCell ref="D120:D121"/>
    <mergeCell ref="E120:E121"/>
    <mergeCell ref="F120:F121"/>
    <mergeCell ref="G120:G121"/>
    <mergeCell ref="G128:G129"/>
    <mergeCell ref="H128:H129"/>
    <mergeCell ref="D9:D12"/>
    <mergeCell ref="Q10:Q12"/>
    <mergeCell ref="K9:Q9"/>
    <mergeCell ref="O10:P10"/>
    <mergeCell ref="J10:J12"/>
    <mergeCell ref="M11:M12"/>
    <mergeCell ref="L10:L12"/>
    <mergeCell ref="B128:B129"/>
    <mergeCell ref="B120:B121"/>
    <mergeCell ref="C120:C121"/>
    <mergeCell ref="K10:K12"/>
    <mergeCell ref="I11:I12"/>
    <mergeCell ref="E9:E12"/>
    <mergeCell ref="F10:F12"/>
    <mergeCell ref="C9:C12"/>
    <mergeCell ref="G10:G12"/>
    <mergeCell ref="B9:B12"/>
    <mergeCell ref="D171:E171"/>
    <mergeCell ref="C115:C116"/>
    <mergeCell ref="B115:B116"/>
    <mergeCell ref="R9:R12"/>
    <mergeCell ref="F9:J9"/>
    <mergeCell ref="O11:O12"/>
    <mergeCell ref="P11:P12"/>
    <mergeCell ref="N10:N12"/>
    <mergeCell ref="H11:H12"/>
    <mergeCell ref="H10:I10"/>
  </mergeCells>
  <printOptions/>
  <pageMargins left="0.2362204724409449" right="0.15748031496062992" top="0.31496062992125984" bottom="0.1968503937007874" header="0.2755905511811024" footer="0.2362204724409449"/>
  <pageSetup fitToHeight="7" fitToWidth="7" horizontalDpi="600" verticalDpi="600" orientation="landscape" paperSize="9" scale="45" r:id="rId3"/>
  <rowBreaks count="2" manualBreakCount="2">
    <brk id="94" max="17" man="1"/>
    <brk id="116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2019-12-16T12:58:12Z</cp:lastPrinted>
  <dcterms:created xsi:type="dcterms:W3CDTF">2016-03-21T14:24:29Z</dcterms:created>
  <dcterms:modified xsi:type="dcterms:W3CDTF">2019-12-17T13:34:00Z</dcterms:modified>
  <cp:category/>
  <cp:version/>
  <cp:contentType/>
  <cp:contentStatus/>
</cp:coreProperties>
</file>