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2'!$A$1:$Q$79</definedName>
    <definedName name="_xlnm.Print_Area" localSheetId="1">'Додаток 3'!$A$1:$R$105</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<sst xmlns="http://schemas.openxmlformats.org/spreadsheetml/2006/main" count="361" uniqueCount="195">
  <si>
    <t>Додаток 3</t>
  </si>
  <si>
    <t>до рішення районної у місті ради</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</si>
  <si>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</si>
  <si>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</si>
  <si>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</si>
  <si>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</si>
  <si>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</si>
  <si>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</si>
  <si>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</si>
  <si>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</si>
  <si>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</si>
  <si>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</si>
  <si>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</si>
  <si>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</si>
  <si>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</si>
  <si>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</si>
  <si>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</si>
  <si>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</si>
  <si>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</si>
  <si>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</si>
  <si>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</si>
  <si>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</si>
  <si>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</si>
  <si>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</si>
  <si>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</si>
  <si>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</si>
  <si>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</si>
  <si>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</si>
  <si>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</si>
  <si>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</si>
  <si>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</si>
  <si>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</si>
  <si>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</si>
  <si>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</si>
  <si>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</si>
  <si>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</si>
  <si>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</si>
  <si>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</si>
  <si>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</si>
  <si>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</si>
  <si>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</si>
  <si>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</si>
  <si>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</si>
  <si>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</si>
  <si>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</si>
  <si>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</si>
  <si>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</si>
  <si>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</si>
  <si>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</si>
  <si>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</si>
  <si>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</si>
  <si>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</si>
  <si>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 xml:space="preserve">Розподіл  видатків  бюджету  району  у  місті  на  2017рік </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</si>
  <si>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</si>
  <si>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</si>
  <si>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</si>
  <si>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</si>
  <si>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</si>
  <si>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</si>
  <si>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</si>
  <si>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</si>
  <si>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</si>
  <si>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</si>
  <si>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</si>
  <si>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</si>
  <si>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</si>
  <si>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</si>
  <si>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</si>
  <si>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</si>
  <si>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</si>
  <si>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</si>
  <si>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</si>
  <si>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</si>
  <si>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</si>
  <si>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</si>
  <si>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</si>
  <si>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</si>
  <si>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</si>
  <si>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</si>
  <si>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</si>
  <si>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</si>
  <si>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</si>
  <si>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</si>
  <si>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</si>
  <si>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</si>
  <si>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</si>
  <si>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</si>
  <si>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</si>
  <si>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</si>
  <si>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</si>
  <si>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</si>
  <si>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</si>
  <si>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</si>
  <si>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</si>
  <si>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</si>
  <si>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</si>
  <si>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</si>
  <si>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</si>
  <si>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</si>
  <si>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</si>
  <si>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</si>
  <si>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</si>
  <si>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</si>
  <si>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</si>
  <si>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</si>
  <si>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</si>
  <si>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</si>
  <si>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</si>
  <si>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</si>
  <si>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</si>
  <si>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</si>
  <si>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</si>
  <si>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</si>
  <si>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</si>
  <si>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</si>
  <si>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</si>
  <si>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</si>
  <si>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</si>
  <si>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</si>
  <si>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</si>
  <si>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</si>
  <si>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</si>
  <si>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</si>
  <si>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</si>
  <si>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</si>
  <si>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</si>
  <si>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</si>
  <si>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</si>
  <si>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</si>
  <si>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</si>
  <si>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</si>
  <si>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</si>
  <si>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</si>
  <si>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</si>
  <si>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</si>
  <si>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</si>
  <si>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</si>
  <si>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</si>
  <si>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</si>
  <si>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Управління соціальної політики Шевченківської районної у місті Дніпрі ради, всього:</t>
  </si>
  <si>
    <t>4100000</t>
  </si>
  <si>
    <t>0100000</t>
  </si>
  <si>
    <t>2000000</t>
  </si>
  <si>
    <t>7500000</t>
  </si>
  <si>
    <t>Розподіл  видатків  бюджету  району  у  місті  на  2017рік за тимчасовою класифікацією видатків та кредитування місцевих бюджетів</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</si>
  <si>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</si>
  <si>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</si>
  <si>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</si>
  <si>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</si>
  <si>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</si>
  <si>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</si>
  <si>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</si>
  <si>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</si>
  <si>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</si>
  <si>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Голова  районної у місті  ради</t>
  </si>
  <si>
    <t>Голова районної у місті  ради</t>
  </si>
  <si>
    <t xml:space="preserve"> </t>
  </si>
  <si>
    <t>А.В.Атаманенко</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</si>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</sst>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4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medium"/>
      <right style="medium"/>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thin"/>
      <right>
        <color indexed="63"/>
      </right>
      <top style="medium"/>
      <bottom style="medium"/>
    </border>
    <border>
      <left style="medium"/>
      <right style="thin"/>
      <top style="thin"/>
      <bottom style="thin"/>
    </border>
    <border>
      <left style="medium"/>
      <right>
        <color indexed="63"/>
      </right>
      <top>
        <color indexed="63"/>
      </top>
      <bottom style="thin"/>
    </border>
    <border>
      <left style="thin"/>
      <right style="medium"/>
      <top style="thin"/>
      <bottom style="thin"/>
    </border>
    <border>
      <left style="thin"/>
      <right style="thin"/>
      <top style="medium"/>
      <bottom style="medium"/>
    </border>
    <border>
      <left>
        <color indexed="63"/>
      </left>
      <right>
        <color indexed="63"/>
      </right>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19">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0" fontId="0" fillId="24" borderId="14" xfId="0" applyFill="1" applyBorder="1" applyAlignment="1">
      <alignment horizontal="center"/>
    </xf>
    <xf numFmtId="1" fontId="0" fillId="24" borderId="15"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0" fontId="32" fillId="24" borderId="17" xfId="0" applyFont="1" applyFill="1" applyBorder="1" applyAlignment="1">
      <alignment vertical="center" wrapText="1"/>
    </xf>
    <xf numFmtId="1" fontId="0" fillId="24" borderId="15"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22" xfId="0" applyNumberFormat="1" applyFill="1" applyBorder="1" applyAlignment="1">
      <alignment horizontal="center" vertical="center"/>
    </xf>
    <xf numFmtId="0" fontId="32" fillId="24" borderId="17" xfId="0" applyNumberFormat="1" applyFont="1" applyFill="1" applyBorder="1" applyAlignment="1">
      <alignment vertical="center" wrapText="1"/>
    </xf>
    <xf numFmtId="1" fontId="0" fillId="24" borderId="23" xfId="0" applyNumberFormat="1" applyFill="1" applyBorder="1" applyAlignment="1">
      <alignment horizontal="center" vertical="center"/>
    </xf>
    <xf numFmtId="1" fontId="0" fillId="24" borderId="24"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5"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6" xfId="0" applyNumberFormat="1" applyFont="1" applyFill="1" applyBorder="1" applyAlignment="1">
      <alignment horizontal="center" vertical="center"/>
    </xf>
    <xf numFmtId="1" fontId="0" fillId="24" borderId="12" xfId="0" applyNumberFormat="1" applyFont="1" applyFill="1" applyBorder="1" applyAlignment="1">
      <alignment horizontal="center" vertical="center"/>
    </xf>
    <xf numFmtId="1" fontId="0" fillId="24" borderId="11"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17" xfId="0" applyNumberFormat="1" applyFon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30"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29"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49" fontId="0" fillId="24" borderId="44" xfId="0" applyNumberFormat="1" applyFill="1" applyBorder="1" applyAlignment="1">
      <alignment horizontal="center"/>
    </xf>
    <xf numFmtId="1" fontId="0" fillId="24" borderId="45"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9" xfId="0" applyFont="1" applyFill="1" applyBorder="1" applyAlignment="1">
      <alignment vertical="center" wrapText="1"/>
    </xf>
    <xf numFmtId="0" fontId="32" fillId="24" borderId="42" xfId="0" applyFont="1" applyFill="1" applyBorder="1" applyAlignment="1">
      <alignment vertical="center" wrapText="1"/>
    </xf>
    <xf numFmtId="0" fontId="32" fillId="24" borderId="39" xfId="0" applyFont="1" applyFill="1" applyBorder="1" applyAlignment="1">
      <alignment vertical="center" wrapText="1"/>
    </xf>
    <xf numFmtId="0" fontId="32" fillId="24" borderId="41" xfId="0" applyFont="1" applyFill="1" applyBorder="1" applyAlignment="1">
      <alignment vertical="center" wrapText="1"/>
    </xf>
    <xf numFmtId="0" fontId="34" fillId="24" borderId="0" xfId="0" applyFont="1" applyFill="1" applyBorder="1" applyAlignment="1">
      <alignment wrapText="1"/>
    </xf>
    <xf numFmtId="165" fontId="34" fillId="24" borderId="0" xfId="0" applyNumberFormat="1" applyFont="1" applyFill="1" applyBorder="1" applyAlignment="1">
      <alignment/>
    </xf>
    <xf numFmtId="0" fontId="34" fillId="24" borderId="0" xfId="0" applyFont="1" applyFill="1" applyBorder="1" applyAlignment="1">
      <alignment/>
    </xf>
    <xf numFmtId="0" fontId="24" fillId="24" borderId="46" xfId="0" applyFont="1" applyFill="1" applyBorder="1" applyAlignment="1">
      <alignment vertical="center" wrapText="1"/>
    </xf>
    <xf numFmtId="0" fontId="0" fillId="24" borderId="47" xfId="0" applyFill="1" applyBorder="1" applyAlignment="1">
      <alignment vertical="center" wrapText="1"/>
    </xf>
    <xf numFmtId="49" fontId="0" fillId="0" borderId="17" xfId="0" applyNumberFormat="1" applyFill="1" applyBorder="1" applyAlignment="1">
      <alignment horizontal="center" vertical="center"/>
    </xf>
    <xf numFmtId="0" fontId="0" fillId="0" borderId="47" xfId="0" applyFill="1" applyBorder="1" applyAlignment="1">
      <alignment vertical="center" wrapText="1"/>
    </xf>
    <xf numFmtId="1" fontId="0" fillId="0" borderId="15"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0" fontId="0" fillId="0" borderId="48" xfId="0" applyFill="1" applyBorder="1" applyAlignment="1">
      <alignment vertical="center" wrapText="1"/>
    </xf>
    <xf numFmtId="1" fontId="0" fillId="0" borderId="15"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28" xfId="0" applyNumberFormat="1" applyFill="1" applyBorder="1" applyAlignment="1">
      <alignment horizontal="center" vertical="center"/>
    </xf>
    <xf numFmtId="0" fontId="14" fillId="0" borderId="48" xfId="0" applyFont="1" applyFill="1" applyBorder="1" applyAlignment="1">
      <alignment vertical="center" wrapText="1"/>
    </xf>
    <xf numFmtId="0" fontId="26" fillId="0" borderId="48" xfId="0" applyFont="1" applyFill="1" applyBorder="1" applyAlignment="1">
      <alignment vertical="center" wrapText="1"/>
    </xf>
    <xf numFmtId="0" fontId="14" fillId="0" borderId="47" xfId="0" applyFont="1" applyFill="1" applyBorder="1" applyAlignment="1">
      <alignment vertical="center" wrapText="1"/>
    </xf>
    <xf numFmtId="1" fontId="0" fillId="0" borderId="27" xfId="0" applyNumberFormat="1" applyFont="1" applyFill="1" applyBorder="1" applyAlignment="1">
      <alignment horizontal="center" vertical="center"/>
    </xf>
    <xf numFmtId="1" fontId="0" fillId="0" borderId="19" xfId="0" applyNumberFormat="1" applyFill="1" applyBorder="1" applyAlignment="1">
      <alignment horizontal="center" vertical="center"/>
    </xf>
    <xf numFmtId="1" fontId="0" fillId="0" borderId="18" xfId="0" applyNumberFormat="1" applyFill="1" applyBorder="1" applyAlignment="1">
      <alignment horizontal="center" vertical="center"/>
    </xf>
    <xf numFmtId="1" fontId="0" fillId="0" borderId="16" xfId="0" applyNumberFormat="1" applyFill="1" applyBorder="1" applyAlignment="1">
      <alignment horizontal="center" vertical="center" wrapText="1"/>
    </xf>
    <xf numFmtId="0" fontId="26" fillId="0" borderId="46" xfId="0" applyFont="1" applyFill="1" applyBorder="1" applyAlignment="1">
      <alignment vertical="center" wrapText="1"/>
    </xf>
    <xf numFmtId="1" fontId="0" fillId="0" borderId="49" xfId="0" applyNumberFormat="1" applyFill="1" applyBorder="1" applyAlignment="1">
      <alignment horizontal="center" vertical="center"/>
    </xf>
    <xf numFmtId="0" fontId="27" fillId="0" borderId="47" xfId="0" applyFont="1" applyFill="1" applyBorder="1" applyAlignment="1">
      <alignment vertical="center" wrapText="1"/>
    </xf>
    <xf numFmtId="1" fontId="0" fillId="0" borderId="27" xfId="0" applyNumberFormat="1" applyFill="1" applyBorder="1" applyAlignment="1">
      <alignment horizontal="center" vertical="center"/>
    </xf>
    <xf numFmtId="0" fontId="28" fillId="0" borderId="48" xfId="0" applyFont="1" applyFill="1" applyBorder="1" applyAlignment="1">
      <alignment vertical="center" wrapText="1"/>
    </xf>
    <xf numFmtId="0" fontId="28" fillId="0" borderId="50" xfId="0" applyFont="1" applyFill="1" applyBorder="1" applyAlignment="1">
      <alignment vertical="center" wrapText="1"/>
    </xf>
    <xf numFmtId="1" fontId="0" fillId="0" borderId="20"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0" borderId="31" xfId="0" applyNumberFormat="1" applyFill="1" applyBorder="1" applyAlignment="1">
      <alignment horizontal="center" vertical="center"/>
    </xf>
    <xf numFmtId="0" fontId="0" fillId="0" borderId="43" xfId="0" applyFill="1" applyBorder="1" applyAlignment="1">
      <alignment vertical="center" wrapText="1"/>
    </xf>
    <xf numFmtId="0" fontId="0" fillId="0" borderId="51" xfId="0" applyNumberFormat="1" applyFill="1" applyBorder="1" applyAlignment="1">
      <alignment vertical="center" wrapText="1"/>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1" fontId="0" fillId="0" borderId="34" xfId="0" applyNumberFormat="1" applyFill="1" applyBorder="1" applyAlignment="1">
      <alignment horizontal="center" vertical="center"/>
    </xf>
    <xf numFmtId="0" fontId="28" fillId="0" borderId="48" xfId="0" applyNumberFormat="1" applyFont="1" applyFill="1" applyBorder="1" applyAlignment="1">
      <alignment vertical="center" wrapText="1"/>
    </xf>
    <xf numFmtId="0" fontId="0" fillId="0" borderId="52" xfId="0" applyFill="1" applyBorder="1" applyAlignment="1">
      <alignment vertical="center" wrapText="1"/>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38" xfId="0" applyNumberFormat="1" applyFill="1" applyBorder="1" applyAlignment="1">
      <alignment horizontal="center" vertical="center"/>
    </xf>
    <xf numFmtId="0" fontId="14" fillId="0" borderId="48" xfId="0" applyNumberFormat="1" applyFont="1" applyFill="1" applyBorder="1" applyAlignment="1">
      <alignment vertical="center" wrapText="1"/>
    </xf>
    <xf numFmtId="1" fontId="0" fillId="0" borderId="22" xfId="0" applyNumberFormat="1" applyFill="1" applyBorder="1" applyAlignment="1">
      <alignment horizontal="center" vertical="center"/>
    </xf>
    <xf numFmtId="1" fontId="0" fillId="0" borderId="30" xfId="0" applyNumberFormat="1" applyFill="1" applyBorder="1" applyAlignment="1">
      <alignment horizontal="center" vertical="center"/>
    </xf>
    <xf numFmtId="49" fontId="0" fillId="0" borderId="17" xfId="0" applyNumberFormat="1" applyFont="1" applyFill="1" applyBorder="1" applyAlignment="1">
      <alignment horizontal="center" vertical="center"/>
    </xf>
    <xf numFmtId="0" fontId="24" fillId="0" borderId="48" xfId="0" applyFont="1" applyFill="1" applyBorder="1" applyAlignment="1">
      <alignment vertical="center" wrapText="1"/>
    </xf>
    <xf numFmtId="1" fontId="0" fillId="24" borderId="53"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7" xfId="0" applyFont="1" applyFill="1" applyBorder="1" applyAlignment="1">
      <alignment vertical="center" wrapText="1"/>
    </xf>
    <xf numFmtId="49" fontId="0" fillId="0" borderId="48" xfId="0" applyNumberFormat="1" applyFill="1" applyBorder="1" applyAlignment="1">
      <alignment horizontal="center" vertical="center"/>
    </xf>
    <xf numFmtId="49" fontId="0" fillId="24" borderId="25" xfId="0" applyNumberFormat="1" applyFont="1" applyFill="1" applyBorder="1" applyAlignment="1">
      <alignment/>
    </xf>
    <xf numFmtId="49" fontId="0" fillId="24" borderId="48" xfId="0" applyNumberFormat="1" applyFill="1" applyBorder="1" applyAlignment="1">
      <alignment/>
    </xf>
    <xf numFmtId="49" fontId="0" fillId="0" borderId="48" xfId="0" applyNumberFormat="1" applyFill="1" applyBorder="1" applyAlignment="1">
      <alignment vertical="center"/>
    </xf>
    <xf numFmtId="49" fontId="0" fillId="0" borderId="46" xfId="0" applyNumberFormat="1" applyFill="1" applyBorder="1" applyAlignment="1">
      <alignment vertical="center"/>
    </xf>
    <xf numFmtId="49" fontId="0" fillId="0" borderId="50" xfId="0" applyNumberFormat="1" applyFill="1" applyBorder="1" applyAlignment="1">
      <alignment horizontal="center" vertical="center"/>
    </xf>
    <xf numFmtId="49" fontId="0" fillId="0" borderId="51" xfId="0" applyNumberForma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50" xfId="0" applyNumberFormat="1" applyFill="1" applyBorder="1" applyAlignment="1">
      <alignment vertical="center"/>
    </xf>
    <xf numFmtId="0" fontId="0" fillId="24" borderId="11" xfId="0" applyFont="1" applyFill="1" applyBorder="1" applyAlignment="1">
      <alignment horizontal="center"/>
    </xf>
    <xf numFmtId="0" fontId="0" fillId="24" borderId="17" xfId="0" applyFill="1" applyBorder="1" applyAlignment="1">
      <alignment horizontal="center"/>
    </xf>
    <xf numFmtId="49" fontId="0" fillId="0" borderId="17"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xf>
    <xf numFmtId="0" fontId="0" fillId="0" borderId="17" xfId="0" applyFill="1" applyBorder="1" applyAlignment="1">
      <alignment horizontal="center" vertical="center" wrapText="1"/>
    </xf>
    <xf numFmtId="49" fontId="0" fillId="0" borderId="42"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25" fillId="24" borderId="55" xfId="0" applyNumberFormat="1" applyFont="1" applyFill="1" applyBorder="1" applyAlignment="1">
      <alignment horizontal="center" vertical="center"/>
    </xf>
    <xf numFmtId="0" fontId="0" fillId="24" borderId="55" xfId="0" applyFill="1" applyBorder="1" applyAlignment="1">
      <alignment horizontal="center"/>
    </xf>
    <xf numFmtId="49" fontId="0" fillId="0" borderId="29" xfId="0" applyNumberFormat="1" applyFill="1" applyBorder="1" applyAlignment="1">
      <alignment horizontal="center" vertical="center"/>
    </xf>
    <xf numFmtId="49" fontId="0" fillId="0" borderId="39" xfId="0" applyNumberFormat="1" applyFont="1" applyFill="1" applyBorder="1" applyAlignment="1">
      <alignment horizontal="center" vertical="center" wrapText="1"/>
    </xf>
    <xf numFmtId="49" fontId="0" fillId="0" borderId="52" xfId="0" applyNumberFormat="1" applyFill="1" applyBorder="1" applyAlignment="1">
      <alignment horizontal="center" vertical="center"/>
    </xf>
    <xf numFmtId="0" fontId="0" fillId="0" borderId="52" xfId="0" applyNumberFormat="1" applyFill="1" applyBorder="1" applyAlignment="1">
      <alignment vertical="center" wrapText="1"/>
    </xf>
    <xf numFmtId="49" fontId="0" fillId="0" borderId="35" xfId="0" applyNumberFormat="1" applyFill="1" applyBorder="1" applyAlignment="1">
      <alignment horizontal="center" vertical="center" wrapText="1"/>
    </xf>
    <xf numFmtId="49" fontId="0" fillId="24" borderId="14" xfId="0" applyNumberFormat="1" applyFont="1" applyFill="1" applyBorder="1" applyAlignment="1">
      <alignment horizontal="center"/>
    </xf>
    <xf numFmtId="1" fontId="0" fillId="24" borderId="0" xfId="0" applyNumberFormat="1" applyFill="1" applyBorder="1" applyAlignment="1">
      <alignment horizontal="center" vertical="center"/>
    </xf>
    <xf numFmtId="49" fontId="32" fillId="24" borderId="17" xfId="0" applyNumberFormat="1" applyFont="1" applyFill="1" applyBorder="1" applyAlignment="1">
      <alignment horizontal="center" vertical="center"/>
    </xf>
    <xf numFmtId="49" fontId="32" fillId="24" borderId="17" xfId="0" applyNumberFormat="1" applyFont="1" applyFill="1" applyBorder="1" applyAlignment="1">
      <alignment horizontal="center" vertical="center" wrapText="1"/>
    </xf>
    <xf numFmtId="49" fontId="32" fillId="24" borderId="41" xfId="0" applyNumberFormat="1" applyFont="1" applyFill="1" applyBorder="1" applyAlignment="1">
      <alignment horizontal="center" vertical="center"/>
    </xf>
    <xf numFmtId="49" fontId="32" fillId="24" borderId="42" xfId="0" applyNumberFormat="1" applyFont="1" applyFill="1" applyBorder="1" applyAlignment="1">
      <alignment horizontal="center" vertical="center"/>
    </xf>
    <xf numFmtId="49" fontId="32" fillId="24" borderId="29" xfId="0" applyNumberFormat="1" applyFont="1" applyFill="1" applyBorder="1" applyAlignment="1">
      <alignment horizontal="center" vertical="center" wrapText="1"/>
    </xf>
    <xf numFmtId="0" fontId="32" fillId="24" borderId="17" xfId="0" applyFont="1" applyFill="1" applyBorder="1" applyAlignment="1">
      <alignment horizontal="center" vertical="center" wrapText="1"/>
    </xf>
    <xf numFmtId="49" fontId="32" fillId="24" borderId="29" xfId="0" applyNumberFormat="1" applyFont="1" applyFill="1" applyBorder="1" applyAlignment="1">
      <alignment horizontal="center" vertical="center"/>
    </xf>
    <xf numFmtId="49" fontId="32" fillId="24" borderId="42"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xf>
    <xf numFmtId="0" fontId="0" fillId="0" borderId="14"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xf>
    <xf numFmtId="0" fontId="0" fillId="0" borderId="58" xfId="0" applyFill="1" applyBorder="1" applyAlignment="1">
      <alignment horizontal="center" vertical="center" wrapText="1"/>
    </xf>
    <xf numFmtId="49" fontId="35" fillId="24" borderId="17" xfId="0" applyNumberFormat="1" applyFont="1" applyFill="1" applyBorder="1" applyAlignment="1">
      <alignment horizontal="center" vertical="center"/>
    </xf>
    <xf numFmtId="49" fontId="35" fillId="24" borderId="48" xfId="0" applyNumberFormat="1" applyFont="1" applyFill="1" applyBorder="1" applyAlignment="1">
      <alignment/>
    </xf>
    <xf numFmtId="0" fontId="35" fillId="24" borderId="47" xfId="0" applyFont="1" applyFill="1" applyBorder="1" applyAlignment="1">
      <alignment vertical="center" wrapText="1"/>
    </xf>
    <xf numFmtId="49" fontId="35" fillId="0" borderId="17" xfId="0" applyNumberFormat="1" applyFont="1" applyFill="1" applyBorder="1" applyAlignment="1">
      <alignment horizontal="center" vertical="center"/>
    </xf>
    <xf numFmtId="49" fontId="35" fillId="0" borderId="48" xfId="0" applyNumberFormat="1" applyFont="1" applyFill="1" applyBorder="1" applyAlignment="1">
      <alignment horizontal="center" vertical="center"/>
    </xf>
    <xf numFmtId="0" fontId="35" fillId="0" borderId="48" xfId="0" applyFont="1" applyFill="1" applyBorder="1" applyAlignment="1">
      <alignment vertical="center" wrapText="1"/>
    </xf>
    <xf numFmtId="0" fontId="35" fillId="0" borderId="47" xfId="0" applyFont="1" applyFill="1" applyBorder="1" applyAlignment="1">
      <alignment vertical="center" wrapText="1"/>
    </xf>
    <xf numFmtId="49" fontId="35" fillId="0" borderId="42" xfId="0" applyNumberFormat="1" applyFont="1" applyFill="1" applyBorder="1" applyAlignment="1">
      <alignment horizontal="center" vertical="center"/>
    </xf>
    <xf numFmtId="49" fontId="35" fillId="0" borderId="47" xfId="0" applyNumberFormat="1" applyFont="1" applyFill="1" applyBorder="1" applyAlignment="1">
      <alignment horizontal="center" vertical="center"/>
    </xf>
    <xf numFmtId="49" fontId="35" fillId="0" borderId="29" xfId="0" applyNumberFormat="1" applyFont="1" applyFill="1" applyBorder="1" applyAlignment="1">
      <alignment horizontal="center" vertical="center"/>
    </xf>
    <xf numFmtId="49" fontId="35" fillId="0" borderId="50" xfId="0" applyNumberFormat="1" applyFont="1" applyFill="1" applyBorder="1" applyAlignment="1">
      <alignment horizontal="center" vertical="center"/>
    </xf>
    <xf numFmtId="0" fontId="35" fillId="0" borderId="52" xfId="0" applyFont="1" applyFill="1" applyBorder="1" applyAlignment="1">
      <alignment vertical="center" wrapText="1"/>
    </xf>
    <xf numFmtId="0" fontId="35" fillId="0" borderId="48" xfId="0" applyFont="1" applyFill="1" applyBorder="1" applyAlignment="1">
      <alignment horizontal="center" vertical="center"/>
    </xf>
    <xf numFmtId="0" fontId="0" fillId="0" borderId="44" xfId="0" applyFill="1" applyBorder="1" applyAlignment="1">
      <alignment/>
    </xf>
    <xf numFmtId="49" fontId="32" fillId="0" borderId="41" xfId="0" applyNumberFormat="1" applyFont="1" applyFill="1" applyBorder="1" applyAlignment="1">
      <alignment horizontal="center" vertical="center"/>
    </xf>
    <xf numFmtId="1" fontId="0" fillId="0" borderId="17"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9"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2" xfId="0" applyNumberFormat="1" applyFont="1" applyFill="1" applyBorder="1" applyAlignment="1">
      <alignment horizontal="center" vertical="center"/>
    </xf>
    <xf numFmtId="0" fontId="0" fillId="24" borderId="10" xfId="0" applyFill="1" applyBorder="1" applyAlignment="1">
      <alignment horizontal="center"/>
    </xf>
    <xf numFmtId="0" fontId="0" fillId="24" borderId="44" xfId="0" applyFill="1" applyBorder="1" applyAlignment="1">
      <alignment horizontal="center"/>
    </xf>
    <xf numFmtId="0" fontId="0" fillId="24" borderId="45" xfId="0" applyFill="1" applyBorder="1" applyAlignment="1">
      <alignment horizontal="center"/>
    </xf>
    <xf numFmtId="0" fontId="0" fillId="24" borderId="60" xfId="0" applyFill="1" applyBorder="1" applyAlignment="1">
      <alignment horizontal="center"/>
    </xf>
    <xf numFmtId="49" fontId="0" fillId="0" borderId="42" xfId="0" applyNumberFormat="1" applyFont="1" applyFill="1" applyBorder="1" applyAlignment="1">
      <alignment horizontal="center" vertical="center" wrapText="1"/>
    </xf>
    <xf numFmtId="49" fontId="0" fillId="0" borderId="47" xfId="0" applyNumberForma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40" xfId="0" applyNumberFormat="1" applyFill="1" applyBorder="1" applyAlignment="1">
      <alignment horizontal="center" vertical="center"/>
    </xf>
    <xf numFmtId="1" fontId="0" fillId="24" borderId="61" xfId="0" applyNumberFormat="1" applyFill="1" applyBorder="1" applyAlignment="1">
      <alignment horizontal="center" vertical="center"/>
    </xf>
    <xf numFmtId="0" fontId="0" fillId="0" borderId="48" xfId="0" applyFont="1" applyFill="1" applyBorder="1" applyAlignment="1">
      <alignment vertical="center" wrapText="1"/>
    </xf>
    <xf numFmtId="0" fontId="28" fillId="0" borderId="48" xfId="53" applyFont="1" applyFill="1" applyBorder="1" applyAlignment="1">
      <alignment vertical="center" wrapText="1"/>
      <protection/>
    </xf>
    <xf numFmtId="49" fontId="0" fillId="0" borderId="17" xfId="0" applyNumberFormat="1" applyFont="1" applyFill="1" applyBorder="1" applyAlignment="1">
      <alignment horizontal="center" vertical="center" wrapText="1"/>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49" fontId="0" fillId="0" borderId="55" xfId="0" applyNumberFormat="1" applyFont="1" applyFill="1" applyBorder="1" applyAlignment="1">
      <alignment horizontal="center" vertical="center"/>
    </xf>
    <xf numFmtId="0" fontId="36" fillId="0" borderId="0" xfId="0" applyFont="1" applyFill="1" applyAlignment="1">
      <alignment vertical="center"/>
    </xf>
    <xf numFmtId="49" fontId="37" fillId="0" borderId="29" xfId="0" applyNumberFormat="1" applyFont="1" applyFill="1" applyBorder="1" applyAlignment="1">
      <alignment horizontal="center" vertical="center"/>
    </xf>
    <xf numFmtId="49" fontId="0" fillId="0" borderId="55" xfId="0" applyNumberFormat="1" applyFill="1" applyBorder="1" applyAlignment="1">
      <alignment horizontal="center" vertical="center"/>
    </xf>
    <xf numFmtId="0" fontId="14" fillId="0" borderId="42" xfId="0" applyFont="1" applyFill="1" applyBorder="1" applyAlignment="1">
      <alignment vertical="center" wrapText="1"/>
    </xf>
    <xf numFmtId="49" fontId="25" fillId="0" borderId="55" xfId="0" applyNumberFormat="1" applyFont="1" applyFill="1" applyBorder="1" applyAlignment="1">
      <alignment horizontal="center" vertical="center"/>
    </xf>
    <xf numFmtId="49" fontId="25" fillId="0" borderId="62" xfId="0" applyNumberFormat="1" applyFont="1" applyFill="1" applyBorder="1" applyAlignment="1">
      <alignment horizontal="center" vertical="center"/>
    </xf>
    <xf numFmtId="49" fontId="0" fillId="0" borderId="55"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49" fontId="28" fillId="0" borderId="17" xfId="0" applyNumberFormat="1" applyFont="1" applyFill="1" applyBorder="1" applyAlignment="1">
      <alignment horizontal="center" vertical="center"/>
    </xf>
    <xf numFmtId="49" fontId="0" fillId="0" borderId="63" xfId="0" applyNumberFormat="1" applyFont="1" applyFill="1" applyBorder="1" applyAlignment="1">
      <alignment horizontal="center" vertical="center"/>
    </xf>
    <xf numFmtId="49" fontId="0" fillId="0" borderId="42" xfId="0" applyNumberFormat="1" applyFill="1" applyBorder="1" applyAlignment="1">
      <alignment horizontal="center" vertical="center"/>
    </xf>
    <xf numFmtId="0" fontId="28" fillId="0" borderId="47" xfId="0" applyFont="1" applyFill="1" applyBorder="1" applyAlignment="1">
      <alignment vertical="center" wrapText="1"/>
    </xf>
    <xf numFmtId="49" fontId="0" fillId="0" borderId="35" xfId="0" applyNumberFormat="1" applyFill="1" applyBorder="1" applyAlignment="1">
      <alignment horizontal="center" vertical="center"/>
    </xf>
    <xf numFmtId="1" fontId="0" fillId="0" borderId="23" xfId="0" applyNumberFormat="1" applyFont="1" applyFill="1" applyBorder="1" applyAlignment="1">
      <alignment horizontal="center" vertical="center"/>
    </xf>
    <xf numFmtId="49" fontId="25" fillId="0" borderId="63" xfId="0" applyNumberFormat="1" applyFont="1" applyFill="1" applyBorder="1" applyAlignment="1">
      <alignment horizontal="center" vertical="center"/>
    </xf>
    <xf numFmtId="0" fontId="35" fillId="0" borderId="15" xfId="0" applyFont="1" applyFill="1" applyBorder="1" applyAlignment="1">
      <alignment vertical="center" wrapText="1"/>
    </xf>
    <xf numFmtId="49" fontId="37" fillId="0" borderId="42" xfId="0" applyNumberFormat="1" applyFont="1" applyFill="1" applyBorder="1" applyAlignment="1">
      <alignment horizontal="center" vertical="center" wrapText="1"/>
    </xf>
    <xf numFmtId="0" fontId="38" fillId="0" borderId="0" xfId="0" applyFont="1" applyFill="1" applyAlignment="1">
      <alignment vertical="center"/>
    </xf>
    <xf numFmtId="0" fontId="24" fillId="24" borderId="24" xfId="0" applyFont="1" applyFill="1" applyBorder="1" applyAlignment="1">
      <alignment vertical="center" wrapText="1"/>
    </xf>
    <xf numFmtId="49" fontId="0" fillId="0" borderId="27" xfId="0" applyNumberFormat="1" applyFill="1" applyBorder="1" applyAlignment="1">
      <alignment horizontal="center" vertical="center"/>
    </xf>
    <xf numFmtId="0" fontId="0" fillId="0" borderId="16" xfId="0" applyFill="1" applyBorder="1" applyAlignment="1">
      <alignment vertical="center" wrapText="1"/>
    </xf>
    <xf numFmtId="49" fontId="0" fillId="0" borderId="63" xfId="0" applyNumberFormat="1" applyFill="1" applyBorder="1" applyAlignment="1">
      <alignment horizontal="center" vertical="center"/>
    </xf>
    <xf numFmtId="0" fontId="32" fillId="24" borderId="39" xfId="0" applyNumberFormat="1" applyFont="1" applyFill="1" applyBorder="1" applyAlignment="1">
      <alignment vertical="center" wrapText="1"/>
    </xf>
    <xf numFmtId="0" fontId="32" fillId="24" borderId="11" xfId="0" applyFont="1" applyFill="1" applyBorder="1" applyAlignment="1">
      <alignment vertical="center" wrapText="1"/>
    </xf>
    <xf numFmtId="0" fontId="32" fillId="0" borderId="39"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9" xfId="0" applyNumberFormat="1" applyFont="1" applyFill="1" applyBorder="1" applyAlignment="1">
      <alignment horizontal="center" vertical="center" wrapText="1"/>
    </xf>
    <xf numFmtId="1" fontId="0" fillId="24" borderId="36" xfId="0" applyNumberFormat="1" applyFill="1" applyBorder="1" applyAlignment="1">
      <alignment horizontal="center" vertical="center" wrapText="1"/>
    </xf>
    <xf numFmtId="1" fontId="0" fillId="24" borderId="39" xfId="0" applyNumberFormat="1" applyFill="1" applyBorder="1" applyAlignment="1">
      <alignment horizontal="center" vertical="center" wrapText="1"/>
    </xf>
    <xf numFmtId="1" fontId="0" fillId="24" borderId="64"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0" fontId="32" fillId="0" borderId="17"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9"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9" xfId="0" applyNumberFormat="1" applyFill="1" applyBorder="1" applyAlignment="1">
      <alignment horizontal="center" vertical="center" wrapText="1"/>
    </xf>
    <xf numFmtId="0" fontId="32" fillId="0" borderId="42" xfId="0" applyFont="1" applyFill="1" applyBorder="1" applyAlignment="1">
      <alignment vertical="center" wrapText="1"/>
    </xf>
    <xf numFmtId="0" fontId="33" fillId="24" borderId="44" xfId="0" applyFont="1" applyFill="1" applyBorder="1" applyAlignment="1">
      <alignment vertical="justify" wrapText="1"/>
    </xf>
    <xf numFmtId="1" fontId="0" fillId="24" borderId="60"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0" fontId="32" fillId="24" borderId="42" xfId="0" applyNumberFormat="1" applyFont="1" applyFill="1" applyBorder="1" applyAlignment="1">
      <alignment vertical="center" wrapText="1"/>
    </xf>
    <xf numFmtId="49" fontId="32" fillId="0" borderId="17" xfId="0" applyNumberFormat="1" applyFont="1" applyFill="1" applyBorder="1" applyAlignment="1">
      <alignment horizontal="center" vertical="center" wrapText="1"/>
    </xf>
    <xf numFmtId="49" fontId="32" fillId="0" borderId="42"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49" fontId="32" fillId="0" borderId="29" xfId="0" applyNumberFormat="1" applyFont="1" applyFill="1" applyBorder="1" applyAlignment="1">
      <alignment horizontal="center" vertical="center"/>
    </xf>
    <xf numFmtId="49" fontId="32" fillId="0" borderId="29" xfId="0" applyNumberFormat="1" applyFont="1" applyFill="1" applyBorder="1" applyAlignment="1">
      <alignment horizontal="center" vertical="center" wrapText="1"/>
    </xf>
    <xf numFmtId="49" fontId="32" fillId="0" borderId="39"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7" xfId="0" applyNumberFormat="1" applyFont="1" applyFill="1" applyBorder="1" applyAlignment="1">
      <alignment vertical="center"/>
    </xf>
    <xf numFmtId="49" fontId="32" fillId="24" borderId="29"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9" xfId="0" applyNumberFormat="1" applyFont="1" applyFill="1" applyBorder="1" applyAlignment="1">
      <alignment horizontal="center" vertical="center"/>
    </xf>
    <xf numFmtId="1" fontId="28" fillId="24" borderId="45"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9" xfId="0" applyNumberFormat="1" applyFont="1" applyFill="1" applyBorder="1" applyAlignment="1">
      <alignment horizontal="center" vertical="center"/>
    </xf>
    <xf numFmtId="1" fontId="0" fillId="24" borderId="36"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9" xfId="0" applyNumberFormat="1" applyFont="1" applyFill="1" applyBorder="1" applyAlignment="1">
      <alignment horizontal="center" vertical="center"/>
    </xf>
    <xf numFmtId="0" fontId="32" fillId="24" borderId="29" xfId="53" applyFont="1" applyFill="1" applyBorder="1" applyAlignment="1">
      <alignment vertical="center" wrapText="1"/>
      <protection/>
    </xf>
    <xf numFmtId="49" fontId="32" fillId="0" borderId="54" xfId="0" applyNumberFormat="1" applyFont="1" applyFill="1" applyBorder="1" applyAlignment="1">
      <alignment horizontal="center" vertical="center"/>
    </xf>
    <xf numFmtId="49" fontId="32" fillId="24" borderId="54" xfId="0" applyNumberFormat="1" applyFont="1" applyFill="1" applyBorder="1" applyAlignment="1">
      <alignment horizontal="center" vertical="center"/>
    </xf>
    <xf numFmtId="49" fontId="32" fillId="0" borderId="63" xfId="0" applyNumberFormat="1" applyFont="1" applyFill="1" applyBorder="1" applyAlignment="1">
      <alignment horizontal="center" vertical="center"/>
    </xf>
    <xf numFmtId="49" fontId="32" fillId="0" borderId="63" xfId="0" applyNumberFormat="1" applyFont="1" applyFill="1" applyBorder="1" applyAlignment="1">
      <alignment horizontal="center" vertical="center" wrapText="1"/>
    </xf>
    <xf numFmtId="49" fontId="0" fillId="0" borderId="27" xfId="0" applyNumberFormat="1" applyFill="1" applyBorder="1" applyAlignment="1">
      <alignment vertical="center"/>
    </xf>
    <xf numFmtId="0" fontId="28" fillId="0" borderId="16" xfId="0" applyFont="1" applyFill="1" applyBorder="1" applyAlignment="1">
      <alignment vertical="center" wrapText="1"/>
    </xf>
    <xf numFmtId="0" fontId="0" fillId="0" borderId="10" xfId="0" applyFill="1" applyBorder="1" applyAlignment="1">
      <alignment wrapText="1"/>
    </xf>
    <xf numFmtId="0" fontId="0" fillId="0" borderId="24" xfId="0" applyFill="1" applyBorder="1" applyAlignment="1">
      <alignment wrapText="1"/>
    </xf>
    <xf numFmtId="49" fontId="32" fillId="0" borderId="42" xfId="0" applyNumberFormat="1" applyFont="1" applyFill="1" applyBorder="1" applyAlignment="1">
      <alignment horizontal="center" vertical="center" wrapText="1"/>
    </xf>
    <xf numFmtId="49" fontId="32" fillId="0" borderId="29" xfId="0" applyNumberFormat="1" applyFont="1" applyFill="1" applyBorder="1" applyAlignment="1">
      <alignment horizontal="center" vertical="center" wrapText="1"/>
    </xf>
    <xf numFmtId="0" fontId="0" fillId="0" borderId="25" xfId="0" applyFill="1" applyBorder="1" applyAlignment="1">
      <alignment vertical="center" wrapText="1"/>
    </xf>
    <xf numFmtId="0" fontId="0" fillId="0" borderId="52" xfId="0" applyFill="1" applyBorder="1" applyAlignment="1">
      <alignment vertical="center" wrapText="1"/>
    </xf>
    <xf numFmtId="0" fontId="0" fillId="0" borderId="51" xfId="0" applyFill="1" applyBorder="1" applyAlignment="1">
      <alignment vertical="center" wrapText="1"/>
    </xf>
    <xf numFmtId="0" fontId="0" fillId="0" borderId="0"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56" xfId="0" applyFill="1" applyBorder="1" applyAlignment="1">
      <alignment wrapText="1"/>
    </xf>
    <xf numFmtId="0" fontId="0" fillId="0" borderId="66" xfId="0" applyFill="1" applyBorder="1" applyAlignment="1">
      <alignment wrapText="1"/>
    </xf>
    <xf numFmtId="0" fontId="0" fillId="0" borderId="11" xfId="0" applyFill="1" applyBorder="1" applyAlignment="1">
      <alignment horizontal="center" vertical="center" wrapText="1"/>
    </xf>
    <xf numFmtId="0" fontId="0" fillId="0" borderId="39" xfId="0" applyFill="1" applyBorder="1" applyAlignment="1">
      <alignment vertical="center" wrapText="1"/>
    </xf>
    <xf numFmtId="0" fontId="0" fillId="0" borderId="35" xfId="0" applyFill="1" applyBorder="1" applyAlignment="1">
      <alignment vertical="center" wrapText="1"/>
    </xf>
    <xf numFmtId="0" fontId="24" fillId="0" borderId="10" xfId="0" applyFont="1" applyFill="1" applyBorder="1" applyAlignment="1">
      <alignment wrapText="1"/>
    </xf>
    <xf numFmtId="0" fontId="0" fillId="0" borderId="45" xfId="0" applyFill="1" applyBorder="1" applyAlignment="1">
      <alignment wrapText="1"/>
    </xf>
    <xf numFmtId="0" fontId="23" fillId="24" borderId="0" xfId="0" applyFont="1" applyFill="1" applyAlignment="1">
      <alignment horizontal="center" wrapText="1"/>
    </xf>
    <xf numFmtId="0" fontId="0" fillId="0" borderId="39" xfId="0" applyFill="1" applyBorder="1" applyAlignment="1">
      <alignment horizontal="center" vertical="center" wrapText="1"/>
    </xf>
    <xf numFmtId="0" fontId="0" fillId="0" borderId="35" xfId="0" applyFill="1" applyBorder="1" applyAlignment="1">
      <alignment wrapText="1"/>
    </xf>
    <xf numFmtId="0" fontId="0" fillId="0" borderId="35" xfId="0" applyFill="1" applyBorder="1" applyAlignment="1">
      <alignment horizontal="center" vertical="center" wrapText="1"/>
    </xf>
    <xf numFmtId="0" fontId="0" fillId="0" borderId="10" xfId="0" applyFill="1" applyBorder="1" applyAlignment="1">
      <alignment horizontal="center" wrapText="1"/>
    </xf>
    <xf numFmtId="0" fontId="0" fillId="0" borderId="45" xfId="0" applyFill="1" applyBorder="1" applyAlignment="1">
      <alignment horizontal="center" wrapText="1"/>
    </xf>
    <xf numFmtId="0" fontId="0" fillId="0" borderId="24" xfId="0" applyFill="1" applyBorder="1" applyAlignment="1">
      <alignment horizontal="center" wrapText="1"/>
    </xf>
    <xf numFmtId="49" fontId="32" fillId="24" borderId="29"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11" xfId="0" applyFill="1" applyBorder="1" applyAlignment="1">
      <alignment vertical="center" wrapText="1"/>
    </xf>
    <xf numFmtId="0" fontId="24" fillId="0" borderId="45" xfId="0" applyFont="1" applyFill="1" applyBorder="1" applyAlignment="1">
      <alignment horizontal="center" wrapText="1"/>
    </xf>
    <xf numFmtId="0" fontId="24" fillId="0" borderId="45" xfId="0" applyFont="1" applyFill="1" applyBorder="1" applyAlignment="1">
      <alignment wrapText="1"/>
    </xf>
    <xf numFmtId="0" fontId="24" fillId="0" borderId="24" xfId="0" applyFont="1" applyFill="1" applyBorder="1" applyAlignment="1">
      <alignment wrapText="1"/>
    </xf>
    <xf numFmtId="0" fontId="0" fillId="0" borderId="0" xfId="0" applyFont="1" applyFill="1" applyBorder="1" applyAlignment="1">
      <alignment horizontal="center" vertical="center" wrapText="1"/>
    </xf>
    <xf numFmtId="0" fontId="0" fillId="0" borderId="65" xfId="0" applyFont="1" applyFill="1" applyBorder="1" applyAlignment="1">
      <alignment wrapText="1"/>
    </xf>
    <xf numFmtId="0" fontId="0" fillId="0" borderId="65" xfId="0" applyFill="1" applyBorder="1" applyAlignment="1">
      <alignment wrapText="1"/>
    </xf>
    <xf numFmtId="0" fontId="0" fillId="0" borderId="25" xfId="0" applyFill="1" applyBorder="1" applyAlignment="1">
      <alignment horizontal="center" vertical="center" wrapText="1"/>
    </xf>
    <xf numFmtId="0" fontId="0" fillId="0" borderId="52" xfId="0" applyFill="1" applyBorder="1" applyAlignment="1">
      <alignment wrapText="1"/>
    </xf>
    <xf numFmtId="0" fontId="0" fillId="0" borderId="51" xfId="0" applyFill="1" applyBorder="1" applyAlignment="1">
      <alignment wrapText="1"/>
    </xf>
    <xf numFmtId="49" fontId="0" fillId="0" borderId="17" xfId="0" applyNumberForma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9" xfId="0" applyNumberForma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0" fontId="0" fillId="0" borderId="42" xfId="0" applyFill="1" applyBorder="1" applyAlignment="1">
      <alignment horizontal="center" vertical="center" wrapText="1"/>
    </xf>
    <xf numFmtId="0" fontId="24" fillId="0" borderId="10" xfId="0" applyFont="1" applyFill="1" applyBorder="1" applyAlignment="1">
      <alignment horizontal="center" wrapText="1"/>
    </xf>
    <xf numFmtId="0" fontId="0" fillId="0" borderId="56"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48"/>
  <sheetViews>
    <sheetView view="pageBreakPreview" zoomScale="75" zoomScaleNormal="75" zoomScaleSheetLayoutView="75" workbookViewId="0" topLeftCell="A64">
      <selection activeCell="E20" sqref="E20"/>
    </sheetView>
  </sheetViews>
  <sheetFormatPr defaultColWidth="9.00390625" defaultRowHeight="12.75"/>
  <cols>
    <col min="1" max="1" width="17.375" style="4" customWidth="1"/>
    <col min="2" max="2" width="21.125" style="4" customWidth="1"/>
    <col min="3" max="3" width="15.625" style="4" customWidth="1"/>
    <col min="4" max="4" width="91.625" style="37"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5.75390625" style="4" customWidth="1"/>
    <col min="18" max="16384" width="9.125" style="1" customWidth="1"/>
  </cols>
  <sheetData>
    <row r="1" ht="12.75">
      <c r="O1" s="4" t="s">
        <v>50</v>
      </c>
    </row>
    <row r="2" ht="12.75">
      <c r="O2" s="4" t="s">
        <v>1</v>
      </c>
    </row>
    <row r="3" spans="1:15" ht="20.25">
      <c r="A3" s="6"/>
      <c r="B3" s="6"/>
      <c r="O3" s="4" t="s">
        <v>2</v>
      </c>
    </row>
    <row r="4" ht="12.75"/>
    <row r="5" ht="12.75"/>
    <row r="6" spans="4:15" ht="21.75" customHeight="1">
      <c r="D6" s="290" t="s">
        <v>144</v>
      </c>
      <c r="E6" s="290"/>
      <c r="F6" s="290"/>
      <c r="G6" s="290"/>
      <c r="H6" s="290"/>
      <c r="I6" s="290"/>
      <c r="J6" s="290"/>
      <c r="K6" s="290"/>
      <c r="L6" s="290"/>
      <c r="M6" s="290"/>
      <c r="O6" s="7"/>
    </row>
    <row r="7" spans="4:15" ht="10.5" customHeight="1">
      <c r="D7" s="38"/>
      <c r="E7" s="7"/>
      <c r="F7" s="7"/>
      <c r="G7" s="7"/>
      <c r="H7" s="7"/>
      <c r="I7" s="7"/>
      <c r="J7" s="7"/>
      <c r="K7" s="7"/>
      <c r="L7" s="7"/>
      <c r="O7" s="7"/>
    </row>
    <row r="8" ht="10.5" customHeight="1" thickBot="1">
      <c r="Q8" s="245" t="s">
        <v>47</v>
      </c>
    </row>
    <row r="9" spans="1:17" ht="18" customHeight="1" thickBot="1">
      <c r="A9" s="285" t="s">
        <v>57</v>
      </c>
      <c r="B9" s="282" t="s">
        <v>54</v>
      </c>
      <c r="C9" s="285" t="s">
        <v>55</v>
      </c>
      <c r="D9" s="277" t="s">
        <v>58</v>
      </c>
      <c r="E9" s="300" t="s">
        <v>49</v>
      </c>
      <c r="F9" s="301"/>
      <c r="G9" s="301"/>
      <c r="H9" s="301"/>
      <c r="I9" s="302"/>
      <c r="J9" s="288" t="s">
        <v>51</v>
      </c>
      <c r="K9" s="289"/>
      <c r="L9" s="289"/>
      <c r="M9" s="289"/>
      <c r="N9" s="289"/>
      <c r="O9" s="289"/>
      <c r="P9" s="274"/>
      <c r="Q9" s="299" t="s">
        <v>5</v>
      </c>
    </row>
    <row r="10" spans="1:17" ht="12.75" customHeight="1" thickBot="1">
      <c r="A10" s="291"/>
      <c r="B10" s="283"/>
      <c r="C10" s="291"/>
      <c r="D10" s="278"/>
      <c r="E10" s="306" t="s">
        <v>6</v>
      </c>
      <c r="F10" s="294" t="s">
        <v>7</v>
      </c>
      <c r="G10" s="295"/>
      <c r="H10" s="296"/>
      <c r="I10" s="285" t="s">
        <v>8</v>
      </c>
      <c r="J10" s="280" t="s">
        <v>9</v>
      </c>
      <c r="K10" s="285" t="s">
        <v>10</v>
      </c>
      <c r="L10" s="273" t="s">
        <v>7</v>
      </c>
      <c r="M10" s="274"/>
      <c r="N10" s="280" t="s">
        <v>11</v>
      </c>
      <c r="O10" s="294" t="s">
        <v>12</v>
      </c>
      <c r="P10" s="295"/>
      <c r="Q10" s="286"/>
    </row>
    <row r="11" spans="1:17" ht="12.75" customHeight="1">
      <c r="A11" s="291"/>
      <c r="B11" s="283"/>
      <c r="C11" s="291"/>
      <c r="D11" s="278"/>
      <c r="E11" s="307"/>
      <c r="F11" s="280" t="s">
        <v>13</v>
      </c>
      <c r="G11" s="291" t="s">
        <v>14</v>
      </c>
      <c r="H11" s="280" t="s">
        <v>15</v>
      </c>
      <c r="I11" s="286"/>
      <c r="J11" s="280"/>
      <c r="K11" s="291"/>
      <c r="L11" s="303" t="s">
        <v>16</v>
      </c>
      <c r="M11" s="285" t="s">
        <v>15</v>
      </c>
      <c r="N11" s="280"/>
      <c r="O11" s="291" t="s">
        <v>17</v>
      </c>
      <c r="P11" s="164" t="s">
        <v>18</v>
      </c>
      <c r="Q11" s="286"/>
    </row>
    <row r="12" spans="1:17" ht="158.25" customHeight="1" thickBot="1">
      <c r="A12" s="291"/>
      <c r="B12" s="284"/>
      <c r="C12" s="293"/>
      <c r="D12" s="279"/>
      <c r="E12" s="308"/>
      <c r="F12" s="281"/>
      <c r="G12" s="292"/>
      <c r="H12" s="305"/>
      <c r="I12" s="287"/>
      <c r="J12" s="281"/>
      <c r="K12" s="293"/>
      <c r="L12" s="304"/>
      <c r="M12" s="292"/>
      <c r="N12" s="281"/>
      <c r="O12" s="292"/>
      <c r="P12" s="165" t="s">
        <v>19</v>
      </c>
      <c r="Q12" s="287"/>
    </row>
    <row r="13" spans="1:17" ht="20.25" customHeight="1" thickBot="1">
      <c r="A13" s="9">
        <v>1</v>
      </c>
      <c r="B13" s="9"/>
      <c r="C13" s="9">
        <v>2</v>
      </c>
      <c r="D13" s="39">
        <v>3</v>
      </c>
      <c r="E13" s="188">
        <v>4</v>
      </c>
      <c r="F13" s="189">
        <v>5</v>
      </c>
      <c r="G13" s="190">
        <v>6</v>
      </c>
      <c r="H13" s="191">
        <v>7</v>
      </c>
      <c r="I13" s="189">
        <v>8</v>
      </c>
      <c r="J13" s="188">
        <v>9</v>
      </c>
      <c r="K13" s="189">
        <v>10</v>
      </c>
      <c r="L13" s="190">
        <v>11</v>
      </c>
      <c r="M13" s="189">
        <v>12</v>
      </c>
      <c r="N13" s="190">
        <v>13</v>
      </c>
      <c r="O13" s="189">
        <v>14</v>
      </c>
      <c r="P13" s="190">
        <v>15</v>
      </c>
      <c r="Q13" s="189">
        <v>16</v>
      </c>
    </row>
    <row r="14" spans="1:133" s="3" customFormat="1" ht="24" customHeight="1" thickBot="1">
      <c r="A14" s="257"/>
      <c r="B14" s="183" t="s">
        <v>61</v>
      </c>
      <c r="C14" s="258"/>
      <c r="D14" s="184" t="s">
        <v>41</v>
      </c>
      <c r="E14" s="259">
        <f>E15</f>
        <v>19552600</v>
      </c>
      <c r="F14" s="259">
        <f aca="true" t="shared" si="0" ref="F14:Q14">F15</f>
        <v>19552600</v>
      </c>
      <c r="G14" s="259">
        <f t="shared" si="0"/>
        <v>13779811</v>
      </c>
      <c r="H14" s="259">
        <f t="shared" si="0"/>
        <v>1055028</v>
      </c>
      <c r="I14" s="259">
        <f t="shared" si="0"/>
        <v>0</v>
      </c>
      <c r="J14" s="259">
        <f t="shared" si="0"/>
        <v>0</v>
      </c>
      <c r="K14" s="259">
        <f t="shared" si="0"/>
        <v>0</v>
      </c>
      <c r="L14" s="259">
        <f t="shared" si="0"/>
        <v>0</v>
      </c>
      <c r="M14" s="259">
        <f t="shared" si="0"/>
        <v>0</v>
      </c>
      <c r="N14" s="259">
        <f t="shared" si="0"/>
        <v>0</v>
      </c>
      <c r="O14" s="259">
        <f t="shared" si="0"/>
        <v>0</v>
      </c>
      <c r="P14" s="260">
        <f t="shared" si="0"/>
        <v>0</v>
      </c>
      <c r="Q14" s="261">
        <f t="shared" si="0"/>
        <v>19552600</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262"/>
      <c r="B15" s="237" t="s">
        <v>59</v>
      </c>
      <c r="C15" s="237" t="s">
        <v>22</v>
      </c>
      <c r="D15" s="75"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263">
        <f>'Додаток 3'!F17+'Додаток 3'!F28+'Додаток 3'!F34+'Додаток 3'!F88+'Додаток 3'!F92+'Додаток 3'!F100</f>
        <v>19552600</v>
      </c>
      <c r="F15" s="263">
        <f>'Додаток 3'!G17+'Додаток 3'!G28+'Додаток 3'!G34+'Додаток 3'!G88+'Додаток 3'!G92+'Додаток 3'!G100</f>
        <v>19552600</v>
      </c>
      <c r="G15" s="263">
        <f>'Додаток 3'!H17+'Додаток 3'!H28+'Додаток 3'!H34+'Додаток 3'!H88+'Додаток 3'!H92+'Додаток 3'!H100</f>
        <v>13779811</v>
      </c>
      <c r="H15" s="263">
        <f>'Додаток 3'!I17+'Додаток 3'!I28+'Додаток 3'!I34+'Додаток 3'!I88+'Додаток 3'!I92+'Додаток 3'!I100</f>
        <v>1055028</v>
      </c>
      <c r="I15" s="263">
        <f>'Додаток 3'!J17+'Додаток 3'!J28+'Додаток 3'!J34+'Додаток 3'!J88+'Додаток 3'!J92+'Додаток 3'!J100</f>
        <v>0</v>
      </c>
      <c r="J15" s="263">
        <f>'Додаток 3'!K17+'Додаток 3'!K28+'Додаток 3'!K34+'Додаток 3'!K88+'Додаток 3'!K92+'Додаток 3'!K100</f>
        <v>0</v>
      </c>
      <c r="K15" s="263">
        <f>'Додаток 3'!L17+'Додаток 3'!L28+'Додаток 3'!L34+'Додаток 3'!L88+'Додаток 3'!L92+'Додаток 3'!L100</f>
        <v>0</v>
      </c>
      <c r="L15" s="263">
        <f>'Додаток 3'!M17+'Додаток 3'!M28+'Додаток 3'!M34+'Додаток 3'!M88+'Додаток 3'!M92+'Додаток 3'!M100</f>
        <v>0</v>
      </c>
      <c r="M15" s="263">
        <f>'Додаток 3'!N17+'Додаток 3'!N28+'Додаток 3'!N34+'Додаток 3'!N88+'Додаток 3'!N92+'Додаток 3'!N100</f>
        <v>0</v>
      </c>
      <c r="N15" s="263">
        <f>'Додаток 3'!O17+'Додаток 3'!O28+'Додаток 3'!O34+'Додаток 3'!O88+'Додаток 3'!O92+'Додаток 3'!O100</f>
        <v>0</v>
      </c>
      <c r="O15" s="263">
        <f>'Додаток 3'!P17+'Додаток 3'!P28+'Додаток 3'!P34+'Додаток 3'!P88+'Додаток 3'!P92+'Додаток 3'!P100</f>
        <v>0</v>
      </c>
      <c r="P15" s="264">
        <f>'Додаток 3'!Q17+'Додаток 3'!Q28+'Додаток 3'!Q34+'Додаток 3'!Q88+'Додаток 3'!Q92+'Додаток 3'!Q100</f>
        <v>0</v>
      </c>
      <c r="Q15" s="265">
        <f>'Додаток 3'!R17+'Додаток 3'!R28+'Додаток 3'!R34+'Додаток 3'!R88+'Додаток 3'!R92+'Додаток 3'!R100</f>
        <v>19552600</v>
      </c>
    </row>
    <row r="16" spans="1:17" ht="25.5" customHeight="1" thickBot="1">
      <c r="A16" s="257"/>
      <c r="B16" s="183" t="s">
        <v>131</v>
      </c>
      <c r="C16" s="183"/>
      <c r="D16" s="184" t="s">
        <v>42</v>
      </c>
      <c r="E16" s="259">
        <f>E17</f>
        <v>1076838</v>
      </c>
      <c r="F16" s="259">
        <f aca="true" t="shared" si="1" ref="F16:Q16">F17</f>
        <v>1076838</v>
      </c>
      <c r="G16" s="259">
        <f t="shared" si="1"/>
        <v>0</v>
      </c>
      <c r="H16" s="259">
        <f t="shared" si="1"/>
        <v>0</v>
      </c>
      <c r="I16" s="259">
        <f t="shared" si="1"/>
        <v>0</v>
      </c>
      <c r="J16" s="259">
        <f t="shared" si="1"/>
        <v>0</v>
      </c>
      <c r="K16" s="259">
        <f t="shared" si="1"/>
        <v>0</v>
      </c>
      <c r="L16" s="259">
        <f t="shared" si="1"/>
        <v>0</v>
      </c>
      <c r="M16" s="259">
        <f t="shared" si="1"/>
        <v>0</v>
      </c>
      <c r="N16" s="259">
        <f t="shared" si="1"/>
        <v>0</v>
      </c>
      <c r="O16" s="259">
        <f t="shared" si="1"/>
        <v>0</v>
      </c>
      <c r="P16" s="260">
        <f t="shared" si="1"/>
        <v>0</v>
      </c>
      <c r="Q16" s="261">
        <f t="shared" si="1"/>
        <v>1076838</v>
      </c>
    </row>
    <row r="17" spans="1:17" ht="52.5" customHeight="1">
      <c r="A17" s="275"/>
      <c r="B17" s="160" t="s">
        <v>31</v>
      </c>
      <c r="C17" s="156" t="s">
        <v>39</v>
      </c>
      <c r="D17" s="74" t="str">
        <f>'Додаток 3'!E94</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7" s="18">
        <f>'Додаток 3'!F94+'Додаток 3'!F36</f>
        <v>1076838</v>
      </c>
      <c r="F17" s="18">
        <f>'Додаток 3'!G94+'Додаток 3'!G36</f>
        <v>1076838</v>
      </c>
      <c r="G17" s="18">
        <f>'Додаток 3'!H94+'Додаток 3'!H36</f>
        <v>0</v>
      </c>
      <c r="H17" s="18">
        <f>'Додаток 3'!I94+'Додаток 3'!I36</f>
        <v>0</v>
      </c>
      <c r="I17" s="18">
        <f>'Додаток 3'!J94+'Додаток 3'!J36</f>
        <v>0</v>
      </c>
      <c r="J17" s="18">
        <f>'Додаток 3'!K94+'Додаток 3'!K36</f>
        <v>0</v>
      </c>
      <c r="K17" s="18">
        <f>'Додаток 3'!L94+'Додаток 3'!L36</f>
        <v>0</v>
      </c>
      <c r="L17" s="18">
        <f>'Додаток 3'!M94+'Додаток 3'!M36</f>
        <v>0</v>
      </c>
      <c r="M17" s="18">
        <f>'Додаток 3'!N94+'Додаток 3'!N36</f>
        <v>0</v>
      </c>
      <c r="N17" s="18">
        <f>'Додаток 3'!O94+'Додаток 3'!O36</f>
        <v>0</v>
      </c>
      <c r="O17" s="18">
        <f>'Додаток 3'!P94+'Додаток 3'!P36</f>
        <v>0</v>
      </c>
      <c r="P17" s="123">
        <f>'Додаток 3'!Q94+'Додаток 3'!Q36</f>
        <v>0</v>
      </c>
      <c r="Q17" s="66">
        <f>'Додаток 3'!R94+'Додаток 3'!R36</f>
        <v>1076838</v>
      </c>
    </row>
    <row r="18" spans="1:17" ht="99.75" customHeight="1" thickBot="1">
      <c r="A18" s="276"/>
      <c r="B18" s="157"/>
      <c r="C18" s="256"/>
      <c r="D18" s="266" t="str">
        <f>'Додаток 3'!E37</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8" s="20">
        <f>'Додаток 3'!F37</f>
        <v>1026838</v>
      </c>
      <c r="F18" s="20">
        <f>'Додаток 3'!G37</f>
        <v>1026838</v>
      </c>
      <c r="G18" s="20">
        <f>'Додаток 3'!H37</f>
        <v>0</v>
      </c>
      <c r="H18" s="20">
        <f>'Додаток 3'!I37</f>
        <v>0</v>
      </c>
      <c r="I18" s="20">
        <f>'Додаток 3'!J37</f>
        <v>0</v>
      </c>
      <c r="J18" s="20">
        <f>'Додаток 3'!K37</f>
        <v>0</v>
      </c>
      <c r="K18" s="20">
        <f>'Додаток 3'!L37</f>
        <v>0</v>
      </c>
      <c r="L18" s="20">
        <f>'Додаток 3'!M37</f>
        <v>0</v>
      </c>
      <c r="M18" s="20">
        <f>'Додаток 3'!N37</f>
        <v>0</v>
      </c>
      <c r="N18" s="20">
        <f>'Додаток 3'!O37</f>
        <v>0</v>
      </c>
      <c r="O18" s="20">
        <f>'Додаток 3'!P37</f>
        <v>0</v>
      </c>
      <c r="P18" s="67">
        <f>'Додаток 3'!Q37</f>
        <v>0</v>
      </c>
      <c r="Q18" s="55">
        <f>'Додаток 3'!R37</f>
        <v>1026838</v>
      </c>
    </row>
    <row r="19" spans="1:17" ht="36" customHeight="1" thickBot="1">
      <c r="A19" s="257"/>
      <c r="B19" s="183" t="s">
        <v>62</v>
      </c>
      <c r="C19" s="183"/>
      <c r="D19" s="184" t="s">
        <v>43</v>
      </c>
      <c r="E19" s="185">
        <f>E20+E22+E25+E27+E29+E31+E33+E35+E36+E37+E39+E41+E43+E45+E47+E49+E51+E53+E55+E57+E58+E59+E61+E62+E63+E65+E60</f>
        <v>272462890</v>
      </c>
      <c r="F19" s="185">
        <f aca="true" t="shared" si="2" ref="F19:Q19">F20+F22+F25+F27+F29+F31+F33+F35+F36+F37+F39+F41+F43+F45+F47+F49+F51+F53+F55+F57+F58+F59+F61+F62+F63+F65+F60</f>
        <v>272462890</v>
      </c>
      <c r="G19" s="185">
        <f t="shared" si="2"/>
        <v>5366123</v>
      </c>
      <c r="H19" s="185">
        <f t="shared" si="2"/>
        <v>245977</v>
      </c>
      <c r="I19" s="185">
        <f t="shared" si="2"/>
        <v>0</v>
      </c>
      <c r="J19" s="185">
        <f t="shared" si="2"/>
        <v>57740</v>
      </c>
      <c r="K19" s="185">
        <f t="shared" si="2"/>
        <v>57740</v>
      </c>
      <c r="L19" s="185">
        <f t="shared" si="2"/>
        <v>42808</v>
      </c>
      <c r="M19" s="185">
        <f t="shared" si="2"/>
        <v>0</v>
      </c>
      <c r="N19" s="185">
        <f t="shared" si="2"/>
        <v>0</v>
      </c>
      <c r="O19" s="185">
        <f t="shared" si="2"/>
        <v>0</v>
      </c>
      <c r="P19" s="69">
        <f t="shared" si="2"/>
        <v>0</v>
      </c>
      <c r="Q19" s="186">
        <f t="shared" si="2"/>
        <v>272520630</v>
      </c>
    </row>
    <row r="20" spans="1:107" s="3" customFormat="1" ht="141" customHeight="1">
      <c r="A20" s="187"/>
      <c r="B20" s="156" t="s">
        <v>60</v>
      </c>
      <c r="C20" s="156" t="s">
        <v>29</v>
      </c>
      <c r="D20" s="74" t="str">
        <f>'Додаток 3'!E39</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0" s="18">
        <f>'Додаток 3'!F39</f>
        <v>11756925</v>
      </c>
      <c r="F20" s="18">
        <f>'Додаток 3'!G39</f>
        <v>11756925</v>
      </c>
      <c r="G20" s="18">
        <f>'Додаток 3'!H39</f>
        <v>0</v>
      </c>
      <c r="H20" s="18">
        <f>'Додаток 3'!I39</f>
        <v>0</v>
      </c>
      <c r="I20" s="18">
        <f>'Додаток 3'!J39</f>
        <v>0</v>
      </c>
      <c r="J20" s="18">
        <f>'Додаток 3'!K39</f>
        <v>0</v>
      </c>
      <c r="K20" s="18">
        <f>'Додаток 3'!L39</f>
        <v>0</v>
      </c>
      <c r="L20" s="18">
        <f>'Додаток 3'!M39</f>
        <v>0</v>
      </c>
      <c r="M20" s="18">
        <f>'Додаток 3'!N39</f>
        <v>0</v>
      </c>
      <c r="N20" s="18">
        <f>'Додаток 3'!O39</f>
        <v>0</v>
      </c>
      <c r="O20" s="18">
        <f>'Додаток 3'!P39</f>
        <v>0</v>
      </c>
      <c r="P20" s="123">
        <f>'Додаток 3'!Q39</f>
        <v>0</v>
      </c>
      <c r="Q20" s="66">
        <f>'Додаток 3'!R39</f>
        <v>11756925</v>
      </c>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7" ht="86.25" customHeight="1">
      <c r="A21" s="161"/>
      <c r="B21" s="153"/>
      <c r="C21" s="153"/>
      <c r="D21" s="73" t="str">
        <f>'Додаток 3'!E40</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1" s="16">
        <f>'Додаток 3'!F40</f>
        <v>11756925</v>
      </c>
      <c r="F21" s="16">
        <f>'Додаток 3'!G40</f>
        <v>11756925</v>
      </c>
      <c r="G21" s="16">
        <f>'Додаток 3'!H40</f>
        <v>0</v>
      </c>
      <c r="H21" s="16">
        <f>'Додаток 3'!I40</f>
        <v>0</v>
      </c>
      <c r="I21" s="16">
        <f>'Додаток 3'!J40</f>
        <v>0</v>
      </c>
      <c r="J21" s="16">
        <f>'Додаток 3'!K40</f>
        <v>0</v>
      </c>
      <c r="K21" s="16">
        <f>'Додаток 3'!L40</f>
        <v>0</v>
      </c>
      <c r="L21" s="16">
        <f>'Додаток 3'!M40</f>
        <v>0</v>
      </c>
      <c r="M21" s="16">
        <f>'Додаток 3'!N40</f>
        <v>0</v>
      </c>
      <c r="N21" s="16">
        <f>'Додаток 3'!O40</f>
        <v>0</v>
      </c>
      <c r="O21" s="16">
        <f>'Додаток 3'!P40</f>
        <v>0</v>
      </c>
      <c r="P21" s="46">
        <f>'Додаток 3'!Q40</f>
        <v>0</v>
      </c>
      <c r="Q21" s="48">
        <f>'Додаток 3'!R40</f>
        <v>11756925</v>
      </c>
    </row>
    <row r="22" spans="1:17" ht="239.25" customHeight="1">
      <c r="A22" s="270"/>
      <c r="B22" s="154" t="s">
        <v>78</v>
      </c>
      <c r="C22" s="153" t="s">
        <v>29</v>
      </c>
      <c r="D22" s="23" t="str">
        <f>'Додаток 3'!E41</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2" s="16">
        <f>'Додаток 3'!F41</f>
        <v>2710284</v>
      </c>
      <c r="F22" s="16">
        <f>'Додаток 3'!G41</f>
        <v>2710284</v>
      </c>
      <c r="G22" s="16">
        <f>'Додаток 3'!H41</f>
        <v>0</v>
      </c>
      <c r="H22" s="16">
        <f>'Додаток 3'!I41</f>
        <v>0</v>
      </c>
      <c r="I22" s="16">
        <f>'Додаток 3'!J41</f>
        <v>0</v>
      </c>
      <c r="J22" s="16">
        <f>'Додаток 3'!K41</f>
        <v>0</v>
      </c>
      <c r="K22" s="16">
        <f>'Додаток 3'!L41</f>
        <v>0</v>
      </c>
      <c r="L22" s="16">
        <f>'Додаток 3'!M41</f>
        <v>0</v>
      </c>
      <c r="M22" s="16">
        <f>'Додаток 3'!N41</f>
        <v>0</v>
      </c>
      <c r="N22" s="16">
        <f>'Додаток 3'!O41</f>
        <v>0</v>
      </c>
      <c r="O22" s="16">
        <f>'Додаток 3'!P41</f>
        <v>0</v>
      </c>
      <c r="P22" s="46">
        <f>'Додаток 3'!Q41</f>
        <v>0</v>
      </c>
      <c r="Q22" s="48">
        <f>'Додаток 3'!R41</f>
        <v>2710284</v>
      </c>
    </row>
    <row r="23" spans="1:17" ht="160.5" customHeight="1">
      <c r="A23" s="248"/>
      <c r="B23" s="160"/>
      <c r="C23" s="156"/>
      <c r="D23" s="246" t="str">
        <f>'Додаток 3'!E42</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3" s="60"/>
      <c r="F23" s="60"/>
      <c r="G23" s="60"/>
      <c r="H23" s="60"/>
      <c r="I23" s="60"/>
      <c r="J23" s="60"/>
      <c r="K23" s="60"/>
      <c r="L23" s="60"/>
      <c r="M23" s="60"/>
      <c r="N23" s="60"/>
      <c r="O23" s="60"/>
      <c r="P23" s="152"/>
      <c r="Q23" s="63"/>
    </row>
    <row r="24" spans="1:17" ht="74.25" customHeight="1">
      <c r="A24" s="249"/>
      <c r="B24" s="158"/>
      <c r="C24" s="255"/>
      <c r="D24" s="23" t="str">
        <f>'Додаток 3'!E43</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4" s="16">
        <f>'Додаток 3'!F43</f>
        <v>2710284</v>
      </c>
      <c r="F24" s="16">
        <f>'Додаток 3'!G43</f>
        <v>2710284</v>
      </c>
      <c r="G24" s="16">
        <f>'Додаток 3'!H43</f>
        <v>0</v>
      </c>
      <c r="H24" s="16">
        <f>'Додаток 3'!I43</f>
        <v>0</v>
      </c>
      <c r="I24" s="16">
        <f>'Додаток 3'!J43</f>
        <v>0</v>
      </c>
      <c r="J24" s="16">
        <f>'Додаток 3'!K43</f>
        <v>0</v>
      </c>
      <c r="K24" s="16">
        <f>'Додаток 3'!L43</f>
        <v>0</v>
      </c>
      <c r="L24" s="16">
        <f>'Додаток 3'!M43</f>
        <v>0</v>
      </c>
      <c r="M24" s="16">
        <f>'Додаток 3'!N43</f>
        <v>0</v>
      </c>
      <c r="N24" s="16">
        <f>'Додаток 3'!O43</f>
        <v>0</v>
      </c>
      <c r="O24" s="16">
        <f>'Додаток 3'!P43</f>
        <v>0</v>
      </c>
      <c r="P24" s="46">
        <f>'Додаток 3'!Q43</f>
        <v>0</v>
      </c>
      <c r="Q24" s="48">
        <f>'Додаток 3'!R43</f>
        <v>2710284</v>
      </c>
    </row>
    <row r="25" spans="1:18" ht="63" customHeight="1">
      <c r="A25" s="250"/>
      <c r="B25" s="159" t="s">
        <v>80</v>
      </c>
      <c r="C25" s="159" t="s">
        <v>30</v>
      </c>
      <c r="D25" s="75" t="str">
        <f>'Додаток 3'!E44</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5" s="16">
        <f>'Додаток 3'!F44</f>
        <v>1303735</v>
      </c>
      <c r="F25" s="16">
        <f>'Додаток 3'!G44</f>
        <v>1303735</v>
      </c>
      <c r="G25" s="16">
        <f>'Додаток 3'!H44</f>
        <v>0</v>
      </c>
      <c r="H25" s="16">
        <f>'Додаток 3'!I44</f>
        <v>0</v>
      </c>
      <c r="I25" s="16">
        <f>'Додаток 3'!J44</f>
        <v>0</v>
      </c>
      <c r="J25" s="16">
        <f>'Додаток 3'!K44</f>
        <v>0</v>
      </c>
      <c r="K25" s="16">
        <f>'Додаток 3'!L44</f>
        <v>0</v>
      </c>
      <c r="L25" s="16">
        <f>'Додаток 3'!M44</f>
        <v>0</v>
      </c>
      <c r="M25" s="16">
        <f>'Додаток 3'!N44</f>
        <v>0</v>
      </c>
      <c r="N25" s="16">
        <f>'Додаток 3'!O44</f>
        <v>0</v>
      </c>
      <c r="O25" s="16">
        <f>'Додаток 3'!P44</f>
        <v>0</v>
      </c>
      <c r="P25" s="46">
        <f>'Додаток 3'!Q44</f>
        <v>0</v>
      </c>
      <c r="Q25" s="48">
        <f>'Додаток 3'!R44</f>
        <v>1303735</v>
      </c>
      <c r="R25" s="152"/>
    </row>
    <row r="26" spans="1:17" ht="78" customHeight="1">
      <c r="A26" s="161"/>
      <c r="B26" s="153"/>
      <c r="C26" s="255"/>
      <c r="D26" s="23"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6" s="16">
        <f>'Додаток 3'!F45</f>
        <v>1303735</v>
      </c>
      <c r="F26" s="16">
        <f>'Додаток 3'!G45</f>
        <v>1303735</v>
      </c>
      <c r="G26" s="16">
        <f>'Додаток 3'!H45</f>
        <v>0</v>
      </c>
      <c r="H26" s="16">
        <f>'Додаток 3'!I45</f>
        <v>0</v>
      </c>
      <c r="I26" s="16">
        <f>'Додаток 3'!J45</f>
        <v>0</v>
      </c>
      <c r="J26" s="16">
        <f>'Додаток 3'!K45</f>
        <v>0</v>
      </c>
      <c r="K26" s="16">
        <f>'Додаток 3'!L45</f>
        <v>0</v>
      </c>
      <c r="L26" s="16">
        <f>'Додаток 3'!M45</f>
        <v>0</v>
      </c>
      <c r="M26" s="16">
        <f>'Додаток 3'!N45</f>
        <v>0</v>
      </c>
      <c r="N26" s="16">
        <f>'Додаток 3'!O45</f>
        <v>0</v>
      </c>
      <c r="O26" s="16">
        <f>'Додаток 3'!P45</f>
        <v>0</v>
      </c>
      <c r="P26" s="46">
        <f>'Додаток 3'!Q45</f>
        <v>0</v>
      </c>
      <c r="Q26" s="48">
        <f>'Додаток 3'!R45</f>
        <v>1303735</v>
      </c>
    </row>
    <row r="27" spans="1:17" ht="36.75" customHeight="1">
      <c r="A27" s="161"/>
      <c r="B27" s="153" t="s">
        <v>83</v>
      </c>
      <c r="C27" s="153" t="s">
        <v>30</v>
      </c>
      <c r="D27" s="23" t="str">
        <f>'Додаток 3'!E46</f>
        <v>Надання пільг багатодітним сім"ям на житлово-комунальні послуги</v>
      </c>
      <c r="E27" s="16">
        <f>'Додаток 3'!F46</f>
        <v>1433269</v>
      </c>
      <c r="F27" s="16">
        <f>'Додаток 3'!G46</f>
        <v>1433269</v>
      </c>
      <c r="G27" s="16">
        <f>'Додаток 3'!H46</f>
        <v>0</v>
      </c>
      <c r="H27" s="16">
        <f>'Додаток 3'!I46</f>
        <v>0</v>
      </c>
      <c r="I27" s="16">
        <f>'Додаток 3'!J46</f>
        <v>0</v>
      </c>
      <c r="J27" s="16">
        <f>'Додаток 3'!K46</f>
        <v>0</v>
      </c>
      <c r="K27" s="16">
        <f>'Додаток 3'!L46</f>
        <v>0</v>
      </c>
      <c r="L27" s="16">
        <f>'Додаток 3'!M46</f>
        <v>0</v>
      </c>
      <c r="M27" s="16">
        <f>'Додаток 3'!N46</f>
        <v>0</v>
      </c>
      <c r="N27" s="16">
        <f>'Додаток 3'!O46</f>
        <v>0</v>
      </c>
      <c r="O27" s="16">
        <f>'Додаток 3'!P46</f>
        <v>0</v>
      </c>
      <c r="P27" s="46">
        <f>'Додаток 3'!Q46</f>
        <v>0</v>
      </c>
      <c r="Q27" s="48">
        <f>'Додаток 3'!R46</f>
        <v>1433269</v>
      </c>
    </row>
    <row r="28" spans="1:17" ht="76.5" customHeight="1">
      <c r="A28" s="161"/>
      <c r="B28" s="153"/>
      <c r="C28" s="255"/>
      <c r="D28" s="73" t="str">
        <f>'Додаток 3'!E47</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8" s="16">
        <f>'Додаток 3'!F47</f>
        <v>1433269</v>
      </c>
      <c r="F28" s="16">
        <f>'Додаток 3'!G47</f>
        <v>1433269</v>
      </c>
      <c r="G28" s="16">
        <f>'Додаток 3'!H47</f>
        <v>0</v>
      </c>
      <c r="H28" s="16">
        <f>'Додаток 3'!I47</f>
        <v>0</v>
      </c>
      <c r="I28" s="16">
        <f>'Додаток 3'!J47</f>
        <v>0</v>
      </c>
      <c r="J28" s="16">
        <f>'Додаток 3'!K47</f>
        <v>0</v>
      </c>
      <c r="K28" s="16">
        <f>'Додаток 3'!L47</f>
        <v>0</v>
      </c>
      <c r="L28" s="16">
        <f>'Додаток 3'!M47</f>
        <v>0</v>
      </c>
      <c r="M28" s="16">
        <f>'Додаток 3'!N47</f>
        <v>0</v>
      </c>
      <c r="N28" s="16">
        <f>'Додаток 3'!O47</f>
        <v>0</v>
      </c>
      <c r="O28" s="16">
        <f>'Додаток 3'!P47</f>
        <v>0</v>
      </c>
      <c r="P28" s="46">
        <f>'Додаток 3'!Q47</f>
        <v>0</v>
      </c>
      <c r="Q28" s="48">
        <f>'Додаток 3'!R47</f>
        <v>1433269</v>
      </c>
    </row>
    <row r="29" spans="1:17" ht="52.5" customHeight="1">
      <c r="A29" s="250"/>
      <c r="B29" s="159" t="s">
        <v>110</v>
      </c>
      <c r="C29" s="159" t="s">
        <v>30</v>
      </c>
      <c r="D29" s="73" t="str">
        <f>'Додаток 3'!E48</f>
        <v>Надання субсидій  населенню для відшкодування витрат на оплату житлово-комунальних послуг</v>
      </c>
      <c r="E29" s="20">
        <f>'Додаток 3'!F48</f>
        <v>64174587</v>
      </c>
      <c r="F29" s="20">
        <f>'Додаток 3'!G48</f>
        <v>64174587</v>
      </c>
      <c r="G29" s="20">
        <f>'Додаток 3'!H48</f>
        <v>0</v>
      </c>
      <c r="H29" s="20">
        <f>'Додаток 3'!I48</f>
        <v>0</v>
      </c>
      <c r="I29" s="20">
        <f>'Додаток 3'!J48</f>
        <v>0</v>
      </c>
      <c r="J29" s="20">
        <f>'Додаток 3'!K48</f>
        <v>0</v>
      </c>
      <c r="K29" s="20">
        <f>'Додаток 3'!L48</f>
        <v>0</v>
      </c>
      <c r="L29" s="20">
        <f>'Додаток 3'!M48</f>
        <v>0</v>
      </c>
      <c r="M29" s="20">
        <f>'Додаток 3'!N48</f>
        <v>0</v>
      </c>
      <c r="N29" s="20">
        <f>'Додаток 3'!O48</f>
        <v>0</v>
      </c>
      <c r="O29" s="20">
        <f>'Додаток 3'!P48</f>
        <v>0</v>
      </c>
      <c r="P29" s="67">
        <f>'Додаток 3'!Q48</f>
        <v>0</v>
      </c>
      <c r="Q29" s="55">
        <f>'Додаток 3'!R48</f>
        <v>64174587</v>
      </c>
    </row>
    <row r="30" spans="1:17" ht="76.5" customHeight="1">
      <c r="A30" s="250"/>
      <c r="B30" s="159"/>
      <c r="C30" s="256"/>
      <c r="D30" s="73"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0" s="20">
        <f>'Додаток 3'!F49</f>
        <v>64174587</v>
      </c>
      <c r="F30" s="20">
        <f>'Додаток 3'!G49</f>
        <v>64174587</v>
      </c>
      <c r="G30" s="20">
        <f>'Додаток 3'!H49</f>
        <v>0</v>
      </c>
      <c r="H30" s="20">
        <f>'Додаток 3'!I49</f>
        <v>0</v>
      </c>
      <c r="I30" s="20">
        <f>'Додаток 3'!J49</f>
        <v>0</v>
      </c>
      <c r="J30" s="20">
        <f>'Додаток 3'!K49</f>
        <v>0</v>
      </c>
      <c r="K30" s="20">
        <f>'Додаток 3'!L49</f>
        <v>0</v>
      </c>
      <c r="L30" s="20">
        <f>'Додаток 3'!M49</f>
        <v>0</v>
      </c>
      <c r="M30" s="20">
        <f>'Додаток 3'!N49</f>
        <v>0</v>
      </c>
      <c r="N30" s="20">
        <f>'Додаток 3'!O49</f>
        <v>0</v>
      </c>
      <c r="O30" s="20">
        <f>'Додаток 3'!P49</f>
        <v>0</v>
      </c>
      <c r="P30" s="67">
        <f>'Додаток 3'!Q49</f>
        <v>0</v>
      </c>
      <c r="Q30" s="55">
        <f>'Додаток 3'!R49</f>
        <v>64174587</v>
      </c>
    </row>
    <row r="31" spans="1:17" ht="125.25" customHeight="1" thickBot="1">
      <c r="A31" s="180"/>
      <c r="B31" s="180" t="s">
        <v>75</v>
      </c>
      <c r="C31" s="155" t="s">
        <v>29</v>
      </c>
      <c r="D31" s="76" t="str">
        <f>'Додаток 3'!E50</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1" s="24">
        <f>'Додаток 3'!F50</f>
        <v>1220</v>
      </c>
      <c r="F31" s="22">
        <f>'Додаток 3'!G50</f>
        <v>1220</v>
      </c>
      <c r="G31" s="22">
        <f>'Додаток 3'!H50</f>
        <v>0</v>
      </c>
      <c r="H31" s="22">
        <f>'Додаток 3'!I50</f>
        <v>0</v>
      </c>
      <c r="I31" s="22">
        <f>'Додаток 3'!J50</f>
        <v>0</v>
      </c>
      <c r="J31" s="22">
        <f>'Додаток 3'!K50</f>
        <v>0</v>
      </c>
      <c r="K31" s="22">
        <f>'Додаток 3'!L50</f>
        <v>0</v>
      </c>
      <c r="L31" s="22">
        <f>'Додаток 3'!M50</f>
        <v>0</v>
      </c>
      <c r="M31" s="22">
        <f>'Додаток 3'!N50</f>
        <v>0</v>
      </c>
      <c r="N31" s="22">
        <f>'Додаток 3'!O50</f>
        <v>0</v>
      </c>
      <c r="O31" s="22">
        <f>'Додаток 3'!P50</f>
        <v>0</v>
      </c>
      <c r="P31" s="64">
        <f>'Додаток 3'!Q50</f>
        <v>0</v>
      </c>
      <c r="Q31" s="65">
        <f>'Додаток 3'!R50</f>
        <v>1220</v>
      </c>
    </row>
    <row r="32" spans="1:17" ht="57" customHeight="1">
      <c r="A32" s="267"/>
      <c r="B32" s="268"/>
      <c r="C32" s="268"/>
      <c r="D32" s="226" t="str">
        <f>'Додаток 3'!E51</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2" s="18">
        <f>'Додаток 3'!F51</f>
        <v>1220</v>
      </c>
      <c r="F32" s="18">
        <f>'Додаток 3'!G51</f>
        <v>1220</v>
      </c>
      <c r="G32" s="18">
        <f>'Додаток 3'!H51</f>
        <v>0</v>
      </c>
      <c r="H32" s="18">
        <f>'Додаток 3'!I51</f>
        <v>0</v>
      </c>
      <c r="I32" s="18">
        <f>'Додаток 3'!J51</f>
        <v>0</v>
      </c>
      <c r="J32" s="18">
        <f>'Додаток 3'!K51</f>
        <v>0</v>
      </c>
      <c r="K32" s="18">
        <f>'Додаток 3'!L51</f>
        <v>0</v>
      </c>
      <c r="L32" s="18">
        <f>'Додаток 3'!M51</f>
        <v>0</v>
      </c>
      <c r="M32" s="18">
        <f>'Додаток 3'!N51</f>
        <v>0</v>
      </c>
      <c r="N32" s="18">
        <f>'Додаток 3'!O51</f>
        <v>0</v>
      </c>
      <c r="O32" s="18">
        <f>'Додаток 3'!P51</f>
        <v>0</v>
      </c>
      <c r="P32" s="123">
        <f>'Додаток 3'!Q51</f>
        <v>0</v>
      </c>
      <c r="Q32" s="66">
        <f>'Додаток 3'!R51</f>
        <v>1220</v>
      </c>
    </row>
    <row r="33" spans="1:17" ht="46.5" customHeight="1">
      <c r="A33" s="251"/>
      <c r="B33" s="157" t="s">
        <v>113</v>
      </c>
      <c r="C33" s="159" t="s">
        <v>31</v>
      </c>
      <c r="D33" s="23" t="str">
        <f>'Додаток 3'!E52</f>
        <v>Надання субсидій населенню для відшкодування витрат на придбання твердого та рідкого пічного побутового палива і скрапленого газу</v>
      </c>
      <c r="E33" s="16">
        <f>'Додаток 3'!F52</f>
        <v>22780</v>
      </c>
      <c r="F33" s="17">
        <f>'Додаток 3'!G52</f>
        <v>22780</v>
      </c>
      <c r="G33" s="17">
        <f>'Додаток 3'!H52</f>
        <v>0</v>
      </c>
      <c r="H33" s="17">
        <f>'Додаток 3'!I52</f>
        <v>0</v>
      </c>
      <c r="I33" s="17">
        <f>'Додаток 3'!J52</f>
        <v>0</v>
      </c>
      <c r="J33" s="17">
        <f>'Додаток 3'!K52</f>
        <v>0</v>
      </c>
      <c r="K33" s="17">
        <f>'Додаток 3'!L52</f>
        <v>0</v>
      </c>
      <c r="L33" s="17">
        <f>'Додаток 3'!M52</f>
        <v>0</v>
      </c>
      <c r="M33" s="17">
        <f>'Додаток 3'!N52</f>
        <v>0</v>
      </c>
      <c r="N33" s="17">
        <f>'Додаток 3'!O52</f>
        <v>0</v>
      </c>
      <c r="O33" s="17">
        <f>'Додаток 3'!P52</f>
        <v>0</v>
      </c>
      <c r="P33" s="47">
        <f>'Додаток 3'!Q52</f>
        <v>0</v>
      </c>
      <c r="Q33" s="48">
        <f>'Додаток 3'!R52</f>
        <v>22780</v>
      </c>
    </row>
    <row r="34" spans="1:17" ht="56.25" customHeight="1">
      <c r="A34" s="251"/>
      <c r="B34" s="157"/>
      <c r="C34" s="159"/>
      <c r="D34" s="225"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4" s="16">
        <f>'Додаток 3'!F53</f>
        <v>22780</v>
      </c>
      <c r="F34" s="16">
        <f>'Додаток 3'!G53</f>
        <v>22780</v>
      </c>
      <c r="G34" s="16">
        <f>'Додаток 3'!H53</f>
        <v>0</v>
      </c>
      <c r="H34" s="16">
        <f>'Додаток 3'!I53</f>
        <v>0</v>
      </c>
      <c r="I34" s="16">
        <f>'Додаток 3'!J53</f>
        <v>0</v>
      </c>
      <c r="J34" s="16">
        <f>'Додаток 3'!K53</f>
        <v>0</v>
      </c>
      <c r="K34" s="16">
        <f>'Додаток 3'!L53</f>
        <v>0</v>
      </c>
      <c r="L34" s="16">
        <f>'Додаток 3'!M53</f>
        <v>0</v>
      </c>
      <c r="M34" s="16">
        <f>'Додаток 3'!N53</f>
        <v>0</v>
      </c>
      <c r="N34" s="16">
        <f>'Додаток 3'!O53</f>
        <v>0</v>
      </c>
      <c r="O34" s="16">
        <f>'Додаток 3'!P53</f>
        <v>0</v>
      </c>
      <c r="P34" s="46">
        <f>'Додаток 3'!Q53</f>
        <v>0</v>
      </c>
      <c r="Q34" s="48">
        <f>'Додаток 3'!R53</f>
        <v>22780</v>
      </c>
    </row>
    <row r="35" spans="1:17" ht="58.5" customHeight="1">
      <c r="A35" s="251"/>
      <c r="B35" s="157" t="s">
        <v>176</v>
      </c>
      <c r="C35" s="159" t="s">
        <v>30</v>
      </c>
      <c r="D35" s="23" t="str">
        <f>'Додаток 3'!E54</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5" s="16">
        <f>'Додаток 3'!F54</f>
        <v>9</v>
      </c>
      <c r="F35" s="16">
        <f>'Додаток 3'!G54</f>
        <v>9</v>
      </c>
      <c r="G35" s="16">
        <f>'Додаток 3'!H54</f>
        <v>0</v>
      </c>
      <c r="H35" s="16">
        <f>'Додаток 3'!I54</f>
        <v>0</v>
      </c>
      <c r="I35" s="16">
        <f>'Додаток 3'!J54</f>
        <v>0</v>
      </c>
      <c r="J35" s="16">
        <f>'Додаток 3'!K54</f>
        <v>0</v>
      </c>
      <c r="K35" s="16">
        <f>'Додаток 3'!L54</f>
        <v>0</v>
      </c>
      <c r="L35" s="16">
        <f>'Додаток 3'!M54</f>
        <v>0</v>
      </c>
      <c r="M35" s="16">
        <f>'Додаток 3'!N54</f>
        <v>0</v>
      </c>
      <c r="N35" s="16">
        <f>'Додаток 3'!O54</f>
        <v>0</v>
      </c>
      <c r="O35" s="16">
        <f>'Додаток 3'!P54</f>
        <v>0</v>
      </c>
      <c r="P35" s="46">
        <f>'Додаток 3'!Q54</f>
        <v>0</v>
      </c>
      <c r="Q35" s="48">
        <f>'Додаток 3'!R54</f>
        <v>9</v>
      </c>
    </row>
    <row r="36" spans="1:17" ht="45.75" customHeight="1">
      <c r="A36" s="270"/>
      <c r="B36" s="154" t="s">
        <v>179</v>
      </c>
      <c r="C36" s="153" t="s">
        <v>30</v>
      </c>
      <c r="D36" s="23" t="str">
        <f>'Додаток 3'!E55</f>
        <v>Надання пільг окремим категоріям громадян з оплати послуг зв"язку</v>
      </c>
      <c r="E36" s="16">
        <f>'Додаток 3'!F55</f>
        <v>65695</v>
      </c>
      <c r="F36" s="16">
        <f>'Додаток 3'!G55</f>
        <v>65695</v>
      </c>
      <c r="G36" s="16">
        <f>'Додаток 3'!H55</f>
        <v>0</v>
      </c>
      <c r="H36" s="16">
        <f>'Додаток 3'!I55</f>
        <v>0</v>
      </c>
      <c r="I36" s="16">
        <f>'Додаток 3'!J55</f>
        <v>0</v>
      </c>
      <c r="J36" s="16">
        <f>'Додаток 3'!K55</f>
        <v>0</v>
      </c>
      <c r="K36" s="16">
        <f>'Додаток 3'!L55</f>
        <v>0</v>
      </c>
      <c r="L36" s="16">
        <f>'Додаток 3'!M55</f>
        <v>0</v>
      </c>
      <c r="M36" s="16">
        <f>'Додаток 3'!N55</f>
        <v>0</v>
      </c>
      <c r="N36" s="16">
        <f>'Додаток 3'!O55</f>
        <v>0</v>
      </c>
      <c r="O36" s="16">
        <f>'Додаток 3'!P55</f>
        <v>0</v>
      </c>
      <c r="P36" s="46">
        <f>'Додаток 3'!Q55</f>
        <v>0</v>
      </c>
      <c r="Q36" s="48">
        <f>'Додаток 3'!R55</f>
        <v>65695</v>
      </c>
    </row>
    <row r="37" spans="1:17" ht="36.75" customHeight="1">
      <c r="A37" s="161"/>
      <c r="B37" s="153" t="s">
        <v>86</v>
      </c>
      <c r="C37" s="153" t="s">
        <v>24</v>
      </c>
      <c r="D37" s="15" t="str">
        <f>'Додаток 3'!E56</f>
        <v>Надання допомоги у зв"язку з вагітністю і пологами</v>
      </c>
      <c r="E37" s="16">
        <f>'Додаток 3'!F56</f>
        <v>1746600</v>
      </c>
      <c r="F37" s="16">
        <f>'Додаток 3'!G56</f>
        <v>1746600</v>
      </c>
      <c r="G37" s="16">
        <f>'Додаток 3'!H56</f>
        <v>0</v>
      </c>
      <c r="H37" s="16">
        <f>'Додаток 3'!I56</f>
        <v>0</v>
      </c>
      <c r="I37" s="16">
        <f>'Додаток 3'!J56</f>
        <v>0</v>
      </c>
      <c r="J37" s="16">
        <f>'Додаток 3'!K56</f>
        <v>0</v>
      </c>
      <c r="K37" s="16">
        <f>'Додаток 3'!L56</f>
        <v>0</v>
      </c>
      <c r="L37" s="16">
        <f>'Додаток 3'!M56</f>
        <v>0</v>
      </c>
      <c r="M37" s="16">
        <f>'Додаток 3'!N56</f>
        <v>0</v>
      </c>
      <c r="N37" s="16">
        <f>'Додаток 3'!O56</f>
        <v>0</v>
      </c>
      <c r="O37" s="16">
        <f>'Додаток 3'!P56</f>
        <v>0</v>
      </c>
      <c r="P37" s="46">
        <f>'Додаток 3'!Q56</f>
        <v>0</v>
      </c>
      <c r="Q37" s="48">
        <f>'Додаток 3'!R56</f>
        <v>1746600</v>
      </c>
    </row>
    <row r="38" spans="1:17" ht="77.25" customHeight="1">
      <c r="A38" s="161"/>
      <c r="B38" s="153"/>
      <c r="C38" s="255"/>
      <c r="D38" s="15" t="str">
        <f>'Додаток 3'!E57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8" s="16">
        <f>'Додаток 3'!F57</f>
        <v>1746600</v>
      </c>
      <c r="F38" s="16">
        <f>'Додаток 3'!G57</f>
        <v>1746600</v>
      </c>
      <c r="G38" s="16">
        <f>'Додаток 3'!H57</f>
        <v>0</v>
      </c>
      <c r="H38" s="16">
        <f>'Додаток 3'!I57</f>
        <v>0</v>
      </c>
      <c r="I38" s="16">
        <f>'Додаток 3'!J57</f>
        <v>0</v>
      </c>
      <c r="J38" s="16">
        <f>'Додаток 3'!K57</f>
        <v>0</v>
      </c>
      <c r="K38" s="16">
        <f>'Додаток 3'!L57</f>
        <v>0</v>
      </c>
      <c r="L38" s="16">
        <f>'Додаток 3'!M57</f>
        <v>0</v>
      </c>
      <c r="M38" s="16">
        <f>'Додаток 3'!N57</f>
        <v>0</v>
      </c>
      <c r="N38" s="16">
        <f>'Додаток 3'!O57</f>
        <v>0</v>
      </c>
      <c r="O38" s="16">
        <f>'Додаток 3'!P57</f>
        <v>0</v>
      </c>
      <c r="P38" s="46">
        <f>'Додаток 3'!Q57</f>
        <v>0</v>
      </c>
      <c r="Q38" s="48">
        <f>'Додаток 3'!R57</f>
        <v>1746600</v>
      </c>
    </row>
    <row r="39" spans="1:17" ht="35.25" customHeight="1">
      <c r="A39" s="161"/>
      <c r="B39" s="153" t="s">
        <v>90</v>
      </c>
      <c r="C39" s="153" t="s">
        <v>24</v>
      </c>
      <c r="D39" s="15" t="str">
        <f>'Додаток 3'!E58</f>
        <v>Надання допомоги до досягнення дитиною трирічного віку</v>
      </c>
      <c r="E39" s="16">
        <f>'Додаток 3'!F58</f>
        <v>1405000</v>
      </c>
      <c r="F39" s="16">
        <f>'Додаток 3'!G58</f>
        <v>1405000</v>
      </c>
      <c r="G39" s="16">
        <f>'Додаток 3'!H58</f>
        <v>0</v>
      </c>
      <c r="H39" s="16">
        <f>'Додаток 3'!I58</f>
        <v>0</v>
      </c>
      <c r="I39" s="16">
        <f>'Додаток 3'!J58</f>
        <v>0</v>
      </c>
      <c r="J39" s="16">
        <f>'Додаток 3'!K58</f>
        <v>0</v>
      </c>
      <c r="K39" s="16">
        <f>'Додаток 3'!L58</f>
        <v>0</v>
      </c>
      <c r="L39" s="16">
        <f>'Додаток 3'!M58</f>
        <v>0</v>
      </c>
      <c r="M39" s="16">
        <f>'Додаток 3'!N58</f>
        <v>0</v>
      </c>
      <c r="N39" s="16">
        <f>'Додаток 3'!O58</f>
        <v>0</v>
      </c>
      <c r="O39" s="16">
        <f>'Додаток 3'!P58</f>
        <v>0</v>
      </c>
      <c r="P39" s="46">
        <f>'Додаток 3'!Q58</f>
        <v>0</v>
      </c>
      <c r="Q39" s="48">
        <f>'Додаток 3'!R58</f>
        <v>1405000</v>
      </c>
    </row>
    <row r="40" spans="1:17" ht="81" customHeight="1">
      <c r="A40" s="161"/>
      <c r="B40" s="153"/>
      <c r="C40" s="255"/>
      <c r="D40" s="15"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0" s="16">
        <f>'Додаток 3'!F59</f>
        <v>1405000</v>
      </c>
      <c r="F40" s="16">
        <f>'Додаток 3'!G59</f>
        <v>1405000</v>
      </c>
      <c r="G40" s="16">
        <f>'Додаток 3'!H59</f>
        <v>0</v>
      </c>
      <c r="H40" s="16">
        <f>'Додаток 3'!I59</f>
        <v>0</v>
      </c>
      <c r="I40" s="16">
        <f>'Додаток 3'!J59</f>
        <v>0</v>
      </c>
      <c r="J40" s="16">
        <f>'Додаток 3'!K59</f>
        <v>0</v>
      </c>
      <c r="K40" s="16">
        <f>'Додаток 3'!L59</f>
        <v>0</v>
      </c>
      <c r="L40" s="16">
        <f>'Додаток 3'!M59</f>
        <v>0</v>
      </c>
      <c r="M40" s="16">
        <f>'Додаток 3'!N59</f>
        <v>0</v>
      </c>
      <c r="N40" s="16">
        <f>'Додаток 3'!O59</f>
        <v>0</v>
      </c>
      <c r="O40" s="16">
        <f>'Додаток 3'!P59</f>
        <v>0</v>
      </c>
      <c r="P40" s="46">
        <f>'Додаток 3'!Q59</f>
        <v>0</v>
      </c>
      <c r="Q40" s="48">
        <f>'Додаток 3'!R59</f>
        <v>1405000</v>
      </c>
    </row>
    <row r="41" spans="1:17" ht="36" customHeight="1">
      <c r="A41" s="161"/>
      <c r="B41" s="153" t="s">
        <v>92</v>
      </c>
      <c r="C41" s="153" t="s">
        <v>24</v>
      </c>
      <c r="D41" s="15" t="str">
        <f>'Додаток 3'!E60</f>
        <v>Надання допомоги при народженні дитини</v>
      </c>
      <c r="E41" s="16">
        <f>'Додаток 3'!F60</f>
        <v>71237400</v>
      </c>
      <c r="F41" s="16">
        <f>'Додаток 3'!G60</f>
        <v>71237400</v>
      </c>
      <c r="G41" s="16">
        <f>'Додаток 3'!H60</f>
        <v>0</v>
      </c>
      <c r="H41" s="16">
        <f>'Додаток 3'!I60</f>
        <v>0</v>
      </c>
      <c r="I41" s="16">
        <f>'Додаток 3'!J60</f>
        <v>0</v>
      </c>
      <c r="J41" s="16">
        <f>'Додаток 3'!K60</f>
        <v>0</v>
      </c>
      <c r="K41" s="16">
        <f>'Додаток 3'!L60</f>
        <v>0</v>
      </c>
      <c r="L41" s="16">
        <f>'Додаток 3'!M60</f>
        <v>0</v>
      </c>
      <c r="M41" s="16">
        <f>'Додаток 3'!N60</f>
        <v>0</v>
      </c>
      <c r="N41" s="16">
        <f>'Додаток 3'!O60</f>
        <v>0</v>
      </c>
      <c r="O41" s="16">
        <f>'Додаток 3'!P60</f>
        <v>0</v>
      </c>
      <c r="P41" s="46">
        <f>'Додаток 3'!Q60</f>
        <v>0</v>
      </c>
      <c r="Q41" s="48">
        <f>'Додаток 3'!R60</f>
        <v>71237400</v>
      </c>
    </row>
    <row r="42" spans="1:17" ht="74.25" customHeight="1">
      <c r="A42" s="161"/>
      <c r="B42" s="153"/>
      <c r="C42" s="255"/>
      <c r="D42" s="15"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2" s="16">
        <f>'Додаток 3'!F61</f>
        <v>71237400</v>
      </c>
      <c r="F42" s="16">
        <f>'Додаток 3'!G61</f>
        <v>71237400</v>
      </c>
      <c r="G42" s="16">
        <f>'Додаток 3'!H61</f>
        <v>0</v>
      </c>
      <c r="H42" s="16">
        <f>'Додаток 3'!I61</f>
        <v>0</v>
      </c>
      <c r="I42" s="16">
        <f>'Додаток 3'!J61</f>
        <v>0</v>
      </c>
      <c r="J42" s="16">
        <f>'Додаток 3'!K61</f>
        <v>0</v>
      </c>
      <c r="K42" s="16">
        <f>'Додаток 3'!L61</f>
        <v>0</v>
      </c>
      <c r="L42" s="16">
        <f>'Додаток 3'!M61</f>
        <v>0</v>
      </c>
      <c r="M42" s="16">
        <f>'Додаток 3'!N61</f>
        <v>0</v>
      </c>
      <c r="N42" s="16">
        <f>'Додаток 3'!O61</f>
        <v>0</v>
      </c>
      <c r="O42" s="16">
        <f>'Додаток 3'!P61</f>
        <v>0</v>
      </c>
      <c r="P42" s="46">
        <f>'Додаток 3'!Q61</f>
        <v>0</v>
      </c>
      <c r="Q42" s="48">
        <f>'Додаток 3'!R61</f>
        <v>71237400</v>
      </c>
    </row>
    <row r="43" spans="1:17" ht="33" customHeight="1">
      <c r="A43" s="161"/>
      <c r="B43" s="153" t="s">
        <v>95</v>
      </c>
      <c r="C43" s="153" t="s">
        <v>24</v>
      </c>
      <c r="D43" s="15" t="str">
        <f>'Додаток 3'!E62</f>
        <v>Надання допомоги на дітей, над якими встановлено опіку чи піклування</v>
      </c>
      <c r="E43" s="16">
        <f>'Додаток 3'!F62</f>
        <v>7973374</v>
      </c>
      <c r="F43" s="16">
        <f>'Додаток 3'!G62</f>
        <v>7973374</v>
      </c>
      <c r="G43" s="16">
        <f>'Додаток 3'!H62</f>
        <v>0</v>
      </c>
      <c r="H43" s="16">
        <f>'Додаток 3'!I62</f>
        <v>0</v>
      </c>
      <c r="I43" s="16">
        <f>'Додаток 3'!J62</f>
        <v>0</v>
      </c>
      <c r="J43" s="16">
        <f>'Додаток 3'!K62</f>
        <v>0</v>
      </c>
      <c r="K43" s="16">
        <f>'Додаток 3'!L62</f>
        <v>0</v>
      </c>
      <c r="L43" s="16">
        <f>'Додаток 3'!M62</f>
        <v>0</v>
      </c>
      <c r="M43" s="16">
        <f>'Додаток 3'!N62</f>
        <v>0</v>
      </c>
      <c r="N43" s="16">
        <f>'Додаток 3'!O62</f>
        <v>0</v>
      </c>
      <c r="O43" s="16">
        <f>'Додаток 3'!P62</f>
        <v>0</v>
      </c>
      <c r="P43" s="46">
        <f>'Додаток 3'!Q62</f>
        <v>0</v>
      </c>
      <c r="Q43" s="48">
        <f>'Додаток 3'!R62</f>
        <v>7973374</v>
      </c>
    </row>
    <row r="44" spans="1:17" ht="74.25" customHeight="1">
      <c r="A44" s="161"/>
      <c r="B44" s="153"/>
      <c r="C44" s="153"/>
      <c r="D44" s="15"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4" s="16">
        <f>'Додаток 3'!F63</f>
        <v>7973374</v>
      </c>
      <c r="F44" s="16">
        <f>'Додаток 3'!G63</f>
        <v>7973374</v>
      </c>
      <c r="G44" s="16">
        <f>'Додаток 3'!H63</f>
        <v>0</v>
      </c>
      <c r="H44" s="16">
        <f>'Додаток 3'!I63</f>
        <v>0</v>
      </c>
      <c r="I44" s="16">
        <f>'Додаток 3'!J63</f>
        <v>0</v>
      </c>
      <c r="J44" s="16">
        <f>'Додаток 3'!K63</f>
        <v>0</v>
      </c>
      <c r="K44" s="16">
        <f>'Додаток 3'!L63</f>
        <v>0</v>
      </c>
      <c r="L44" s="16">
        <f>'Додаток 3'!M63</f>
        <v>0</v>
      </c>
      <c r="M44" s="16">
        <f>'Додаток 3'!N63</f>
        <v>0</v>
      </c>
      <c r="N44" s="16">
        <f>'Додаток 3'!O63</f>
        <v>0</v>
      </c>
      <c r="O44" s="16">
        <f>'Додаток 3'!P63</f>
        <v>0</v>
      </c>
      <c r="P44" s="46">
        <f>'Додаток 3'!Q63</f>
        <v>0</v>
      </c>
      <c r="Q44" s="48">
        <f>'Додаток 3'!R63</f>
        <v>7973374</v>
      </c>
    </row>
    <row r="45" spans="1:17" ht="31.5" customHeight="1">
      <c r="A45" s="161"/>
      <c r="B45" s="153" t="s">
        <v>98</v>
      </c>
      <c r="C45" s="153" t="s">
        <v>24</v>
      </c>
      <c r="D45" s="74" t="str">
        <f>'Додаток 3'!E64</f>
        <v>Надання допомоги на дітей одиноким матерям</v>
      </c>
      <c r="E45" s="16">
        <f>'Додаток 3'!F64</f>
        <v>49218680</v>
      </c>
      <c r="F45" s="16">
        <f>'Додаток 3'!G64</f>
        <v>49218680</v>
      </c>
      <c r="G45" s="16">
        <f>'Додаток 3'!H64</f>
        <v>0</v>
      </c>
      <c r="H45" s="16">
        <f>'Додаток 3'!I64</f>
        <v>0</v>
      </c>
      <c r="I45" s="16">
        <f>'Додаток 3'!J64</f>
        <v>0</v>
      </c>
      <c r="J45" s="16">
        <f>'Додаток 3'!K64</f>
        <v>0</v>
      </c>
      <c r="K45" s="16">
        <f>'Додаток 3'!L64</f>
        <v>0</v>
      </c>
      <c r="L45" s="16">
        <f>'Додаток 3'!M64</f>
        <v>0</v>
      </c>
      <c r="M45" s="16">
        <f>'Додаток 3'!N64</f>
        <v>0</v>
      </c>
      <c r="N45" s="16">
        <f>'Додаток 3'!O64</f>
        <v>0</v>
      </c>
      <c r="O45" s="16">
        <f>'Додаток 3'!P64</f>
        <v>0</v>
      </c>
      <c r="P45" s="46">
        <f>'Додаток 3'!Q64</f>
        <v>0</v>
      </c>
      <c r="Q45" s="48">
        <f>'Додаток 3'!R64</f>
        <v>49218680</v>
      </c>
    </row>
    <row r="46" spans="1:17" ht="74.25" customHeight="1">
      <c r="A46" s="161"/>
      <c r="B46" s="153"/>
      <c r="C46" s="153"/>
      <c r="D46" s="15"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6" s="16">
        <f>'Додаток 3'!F65</f>
        <v>49218680</v>
      </c>
      <c r="F46" s="16">
        <f>'Додаток 3'!G65</f>
        <v>49218680</v>
      </c>
      <c r="G46" s="16">
        <f>'Додаток 3'!H65</f>
        <v>0</v>
      </c>
      <c r="H46" s="16">
        <f>'Додаток 3'!I65</f>
        <v>0</v>
      </c>
      <c r="I46" s="16">
        <f>'Додаток 3'!J65</f>
        <v>0</v>
      </c>
      <c r="J46" s="16">
        <f>'Додаток 3'!K65</f>
        <v>0</v>
      </c>
      <c r="K46" s="16">
        <f>'Додаток 3'!L65</f>
        <v>0</v>
      </c>
      <c r="L46" s="16">
        <f>'Додаток 3'!M65</f>
        <v>0</v>
      </c>
      <c r="M46" s="16">
        <f>'Додаток 3'!N65</f>
        <v>0</v>
      </c>
      <c r="N46" s="16">
        <f>'Додаток 3'!O65</f>
        <v>0</v>
      </c>
      <c r="O46" s="16">
        <f>'Додаток 3'!P65</f>
        <v>0</v>
      </c>
      <c r="P46" s="46">
        <f>'Додаток 3'!Q65</f>
        <v>0</v>
      </c>
      <c r="Q46" s="48">
        <f>'Додаток 3'!R65</f>
        <v>49218680</v>
      </c>
    </row>
    <row r="47" spans="1:17" ht="36.75" customHeight="1">
      <c r="A47" s="161"/>
      <c r="B47" s="153" t="s">
        <v>101</v>
      </c>
      <c r="C47" s="153" t="s">
        <v>24</v>
      </c>
      <c r="D47" s="15" t="str">
        <f>'Додаток 3'!E66</f>
        <v>Надання тимчасової державної допомоги дітям</v>
      </c>
      <c r="E47" s="16">
        <f>'Додаток 3'!F66</f>
        <v>2372300</v>
      </c>
      <c r="F47" s="16">
        <f>'Додаток 3'!G66</f>
        <v>2372300</v>
      </c>
      <c r="G47" s="16">
        <f>'Додаток 3'!H66</f>
        <v>0</v>
      </c>
      <c r="H47" s="16">
        <f>'Додаток 3'!I66</f>
        <v>0</v>
      </c>
      <c r="I47" s="16">
        <f>'Додаток 3'!J66</f>
        <v>0</v>
      </c>
      <c r="J47" s="16">
        <f>'Додаток 3'!K66</f>
        <v>0</v>
      </c>
      <c r="K47" s="16">
        <f>'Додаток 3'!L66</f>
        <v>0</v>
      </c>
      <c r="L47" s="16">
        <f>'Додаток 3'!M66</f>
        <v>0</v>
      </c>
      <c r="M47" s="16">
        <f>'Додаток 3'!N66</f>
        <v>0</v>
      </c>
      <c r="N47" s="16">
        <f>'Додаток 3'!O66</f>
        <v>0</v>
      </c>
      <c r="O47" s="16">
        <f>'Додаток 3'!P66</f>
        <v>0</v>
      </c>
      <c r="P47" s="46">
        <f>'Додаток 3'!Q66</f>
        <v>0</v>
      </c>
      <c r="Q47" s="48">
        <f>'Додаток 3'!R66</f>
        <v>2372300</v>
      </c>
    </row>
    <row r="48" spans="1:17" ht="73.5" customHeight="1">
      <c r="A48" s="161"/>
      <c r="B48" s="153"/>
      <c r="C48" s="255"/>
      <c r="D48" s="15"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8" s="16">
        <f>'Додаток 3'!F67</f>
        <v>2372300</v>
      </c>
      <c r="F48" s="16">
        <f>'Додаток 3'!G67</f>
        <v>2372300</v>
      </c>
      <c r="G48" s="16">
        <f>'Додаток 3'!H67</f>
        <v>0</v>
      </c>
      <c r="H48" s="16">
        <f>'Додаток 3'!I67</f>
        <v>0</v>
      </c>
      <c r="I48" s="16">
        <f>'Додаток 3'!J67</f>
        <v>0</v>
      </c>
      <c r="J48" s="16">
        <f>'Додаток 3'!K67</f>
        <v>0</v>
      </c>
      <c r="K48" s="16">
        <f>'Додаток 3'!L67</f>
        <v>0</v>
      </c>
      <c r="L48" s="16">
        <f>'Додаток 3'!M67</f>
        <v>0</v>
      </c>
      <c r="M48" s="16">
        <f>'Додаток 3'!N67</f>
        <v>0</v>
      </c>
      <c r="N48" s="16">
        <f>'Додаток 3'!O67</f>
        <v>0</v>
      </c>
      <c r="O48" s="16">
        <f>'Додаток 3'!P67</f>
        <v>0</v>
      </c>
      <c r="P48" s="46">
        <f>'Додаток 3'!Q67</f>
        <v>0</v>
      </c>
      <c r="Q48" s="48">
        <f>'Додаток 3'!R67</f>
        <v>2372300</v>
      </c>
    </row>
    <row r="49" spans="1:17" ht="31.5" customHeight="1">
      <c r="A49" s="161"/>
      <c r="B49" s="153" t="s">
        <v>104</v>
      </c>
      <c r="C49" s="153" t="s">
        <v>24</v>
      </c>
      <c r="D49" s="15" t="str">
        <f>'Додаток 3'!E68</f>
        <v>Надання допомоги при усиновленні дитини</v>
      </c>
      <c r="E49" s="16">
        <f>'Додаток 3'!F68</f>
        <v>289160</v>
      </c>
      <c r="F49" s="16">
        <f>'Додаток 3'!G68</f>
        <v>289160</v>
      </c>
      <c r="G49" s="16">
        <f>'Додаток 3'!H68</f>
        <v>0</v>
      </c>
      <c r="H49" s="16">
        <f>'Додаток 3'!I68</f>
        <v>0</v>
      </c>
      <c r="I49" s="16">
        <f>'Додаток 3'!J68</f>
        <v>0</v>
      </c>
      <c r="J49" s="16">
        <f>'Додаток 3'!K68</f>
        <v>0</v>
      </c>
      <c r="K49" s="16">
        <f>'Додаток 3'!L68</f>
        <v>0</v>
      </c>
      <c r="L49" s="16">
        <f>'Додаток 3'!M68</f>
        <v>0</v>
      </c>
      <c r="M49" s="16">
        <f>'Додаток 3'!N68</f>
        <v>0</v>
      </c>
      <c r="N49" s="16">
        <f>'Додаток 3'!O68</f>
        <v>0</v>
      </c>
      <c r="O49" s="16">
        <f>'Додаток 3'!P68</f>
        <v>0</v>
      </c>
      <c r="P49" s="46">
        <f>'Додаток 3'!Q68</f>
        <v>0</v>
      </c>
      <c r="Q49" s="48">
        <f>'Додаток 3'!R68</f>
        <v>289160</v>
      </c>
    </row>
    <row r="50" spans="1:17" ht="84.75" customHeight="1">
      <c r="A50" s="161"/>
      <c r="B50" s="153"/>
      <c r="C50" s="255"/>
      <c r="D50" s="15"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0" s="16">
        <f>'Додаток 3'!F69</f>
        <v>289160</v>
      </c>
      <c r="F50" s="16">
        <f>'Додаток 3'!G69</f>
        <v>289160</v>
      </c>
      <c r="G50" s="16">
        <f>'Додаток 3'!H69</f>
        <v>0</v>
      </c>
      <c r="H50" s="16">
        <f>'Додаток 3'!I69</f>
        <v>0</v>
      </c>
      <c r="I50" s="16">
        <f>'Додаток 3'!J69</f>
        <v>0</v>
      </c>
      <c r="J50" s="16">
        <f>'Додаток 3'!K69</f>
        <v>0</v>
      </c>
      <c r="K50" s="16">
        <f>'Додаток 3'!L69</f>
        <v>0</v>
      </c>
      <c r="L50" s="16">
        <f>'Додаток 3'!M69</f>
        <v>0</v>
      </c>
      <c r="M50" s="16">
        <f>'Додаток 3'!N69</f>
        <v>0</v>
      </c>
      <c r="N50" s="16">
        <f>'Додаток 3'!O69</f>
        <v>0</v>
      </c>
      <c r="O50" s="16">
        <f>'Додаток 3'!P69</f>
        <v>0</v>
      </c>
      <c r="P50" s="46">
        <f>'Додаток 3'!Q69</f>
        <v>0</v>
      </c>
      <c r="Q50" s="48">
        <f>'Додаток 3'!R69</f>
        <v>289160</v>
      </c>
    </row>
    <row r="51" spans="1:17" ht="46.5" customHeight="1">
      <c r="A51" s="161"/>
      <c r="B51" s="153" t="s">
        <v>107</v>
      </c>
      <c r="C51" s="153" t="s">
        <v>24</v>
      </c>
      <c r="D51" s="15" t="str">
        <f>'Додаток 3'!E70</f>
        <v>Надання державної соціальної допомоги малозабезпеченим сім’ям</v>
      </c>
      <c r="E51" s="16">
        <f>'Додаток 3'!F70</f>
        <v>20438400</v>
      </c>
      <c r="F51" s="16">
        <f>'Додаток 3'!G70</f>
        <v>20438400</v>
      </c>
      <c r="G51" s="16">
        <f>'Додаток 3'!H70</f>
        <v>0</v>
      </c>
      <c r="H51" s="16">
        <f>'Додаток 3'!I70</f>
        <v>0</v>
      </c>
      <c r="I51" s="16">
        <f>'Додаток 3'!J70</f>
        <v>0</v>
      </c>
      <c r="J51" s="16">
        <f>'Додаток 3'!K70</f>
        <v>0</v>
      </c>
      <c r="K51" s="16">
        <f>'Додаток 3'!L70</f>
        <v>0</v>
      </c>
      <c r="L51" s="16">
        <f>'Додаток 3'!M70</f>
        <v>0</v>
      </c>
      <c r="M51" s="16">
        <f>'Додаток 3'!N70</f>
        <v>0</v>
      </c>
      <c r="N51" s="16">
        <f>'Додаток 3'!O70</f>
        <v>0</v>
      </c>
      <c r="O51" s="16">
        <f>'Додаток 3'!P70</f>
        <v>0</v>
      </c>
      <c r="P51" s="46">
        <f>'Додаток 3'!Q70</f>
        <v>0</v>
      </c>
      <c r="Q51" s="48">
        <f>'Додаток 3'!R70</f>
        <v>20438400</v>
      </c>
    </row>
    <row r="52" spans="1:17" ht="81" customHeight="1">
      <c r="A52" s="161"/>
      <c r="B52" s="153"/>
      <c r="C52" s="255"/>
      <c r="D52" s="15"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2" s="16">
        <f>'Додаток 3'!F71</f>
        <v>20438400</v>
      </c>
      <c r="F52" s="16">
        <f>'Додаток 3'!G71</f>
        <v>20438400</v>
      </c>
      <c r="G52" s="16">
        <f>'Додаток 3'!H71</f>
        <v>0</v>
      </c>
      <c r="H52" s="16">
        <f>'Додаток 3'!I71</f>
        <v>0</v>
      </c>
      <c r="I52" s="16">
        <f>'Додаток 3'!J71</f>
        <v>0</v>
      </c>
      <c r="J52" s="16">
        <f>'Додаток 3'!K71</f>
        <v>0</v>
      </c>
      <c r="K52" s="16">
        <f>'Додаток 3'!L71</f>
        <v>0</v>
      </c>
      <c r="L52" s="16">
        <f>'Додаток 3'!M71</f>
        <v>0</v>
      </c>
      <c r="M52" s="16">
        <f>'Додаток 3'!N71</f>
        <v>0</v>
      </c>
      <c r="N52" s="16">
        <f>'Додаток 3'!O71</f>
        <v>0</v>
      </c>
      <c r="O52" s="16">
        <f>'Додаток 3'!P71</f>
        <v>0</v>
      </c>
      <c r="P52" s="46">
        <f>'Додаток 3'!Q71</f>
        <v>0</v>
      </c>
      <c r="Q52" s="48">
        <f>'Додаток 3'!R71</f>
        <v>20438400</v>
      </c>
    </row>
    <row r="53" spans="1:17" ht="81" customHeight="1">
      <c r="A53" s="161"/>
      <c r="B53" s="153" t="s">
        <v>129</v>
      </c>
      <c r="C53" s="153" t="s">
        <v>34</v>
      </c>
      <c r="D53" s="15" t="str">
        <f>'Додаток 3'!E72</f>
        <v>Надання державної соціальної допомоги інвалідам з дитинства та дітям-інвалідам</v>
      </c>
      <c r="E53" s="16">
        <f>'Додаток 3'!F72</f>
        <v>21802826</v>
      </c>
      <c r="F53" s="16">
        <f>'Додаток 3'!G72</f>
        <v>21802826</v>
      </c>
      <c r="G53" s="16">
        <f>'Додаток 3'!H72</f>
        <v>0</v>
      </c>
      <c r="H53" s="16">
        <f>'Додаток 3'!I72</f>
        <v>0</v>
      </c>
      <c r="I53" s="16">
        <f>'Додаток 3'!J72</f>
        <v>0</v>
      </c>
      <c r="J53" s="16">
        <f>'Додаток 3'!K72</f>
        <v>0</v>
      </c>
      <c r="K53" s="16">
        <f>'Додаток 3'!L72</f>
        <v>0</v>
      </c>
      <c r="L53" s="16">
        <f>'Додаток 3'!M72</f>
        <v>0</v>
      </c>
      <c r="M53" s="16">
        <f>'Додаток 3'!N72</f>
        <v>0</v>
      </c>
      <c r="N53" s="16">
        <f>'Додаток 3'!O72</f>
        <v>0</v>
      </c>
      <c r="O53" s="16">
        <f>'Додаток 3'!P72</f>
        <v>0</v>
      </c>
      <c r="P53" s="46">
        <f>'Додаток 3'!Q72</f>
        <v>0</v>
      </c>
      <c r="Q53" s="48">
        <f>'Додаток 3'!R72</f>
        <v>21802826</v>
      </c>
    </row>
    <row r="54" spans="1:17" ht="63.75" customHeight="1">
      <c r="A54" s="269"/>
      <c r="B54" s="153"/>
      <c r="C54" s="255"/>
      <c r="D54" s="15"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4" s="16">
        <f>'Додаток 3'!F73</f>
        <v>21802826</v>
      </c>
      <c r="F54" s="16">
        <f>'Додаток 3'!G73</f>
        <v>21802826</v>
      </c>
      <c r="G54" s="16">
        <f>'Додаток 3'!H73</f>
        <v>0</v>
      </c>
      <c r="H54" s="16">
        <f>'Додаток 3'!I73</f>
        <v>0</v>
      </c>
      <c r="I54" s="16">
        <f>'Додаток 3'!J73</f>
        <v>0</v>
      </c>
      <c r="J54" s="16">
        <f>'Додаток 3'!K73</f>
        <v>0</v>
      </c>
      <c r="K54" s="16">
        <f>'Додаток 3'!L73</f>
        <v>0</v>
      </c>
      <c r="L54" s="16">
        <f>'Додаток 3'!M73</f>
        <v>0</v>
      </c>
      <c r="M54" s="16">
        <f>'Додаток 3'!N73</f>
        <v>0</v>
      </c>
      <c r="N54" s="16">
        <f>'Додаток 3'!O73</f>
        <v>0</v>
      </c>
      <c r="O54" s="16">
        <f>'Додаток 3'!P73</f>
        <v>0</v>
      </c>
      <c r="P54" s="46">
        <f>'Додаток 3'!Q73</f>
        <v>0</v>
      </c>
      <c r="Q54" s="48">
        <f>'Додаток 3'!R73</f>
        <v>21802826</v>
      </c>
    </row>
    <row r="55" spans="1:17" ht="48" customHeight="1">
      <c r="A55" s="276"/>
      <c r="B55" s="297" t="s">
        <v>117</v>
      </c>
      <c r="C55" s="153" t="s">
        <v>34</v>
      </c>
      <c r="D55" s="15" t="str">
        <f>'Додаток 3'!E74</f>
        <v>Надання допомоги по догляду за інвалідами I чи II групи внаслідок психічного розладу</v>
      </c>
      <c r="E55" s="16">
        <f>'Додаток 3'!F74</f>
        <v>5193560</v>
      </c>
      <c r="F55" s="16">
        <f>'Додаток 3'!G74</f>
        <v>5193560</v>
      </c>
      <c r="G55" s="16">
        <f>'Додаток 3'!H74</f>
        <v>0</v>
      </c>
      <c r="H55" s="16">
        <f>'Додаток 3'!I74</f>
        <v>0</v>
      </c>
      <c r="I55" s="16">
        <f>'Додаток 3'!J74</f>
        <v>0</v>
      </c>
      <c r="J55" s="16">
        <f>'Додаток 3'!K74</f>
        <v>0</v>
      </c>
      <c r="K55" s="16">
        <f>'Додаток 3'!L74</f>
        <v>0</v>
      </c>
      <c r="L55" s="16">
        <f>'Додаток 3'!M74</f>
        <v>0</v>
      </c>
      <c r="M55" s="16">
        <f>'Додаток 3'!N74</f>
        <v>0</v>
      </c>
      <c r="N55" s="16">
        <f>'Додаток 3'!O74</f>
        <v>0</v>
      </c>
      <c r="O55" s="16">
        <f>'Додаток 3'!P74</f>
        <v>0</v>
      </c>
      <c r="P55" s="46">
        <f>'Додаток 3'!Q74</f>
        <v>0</v>
      </c>
      <c r="Q55" s="48">
        <f>'Додаток 3'!R74</f>
        <v>5193560</v>
      </c>
    </row>
    <row r="56" spans="1:17" ht="84.75" customHeight="1">
      <c r="A56" s="275"/>
      <c r="B56" s="298"/>
      <c r="C56" s="255"/>
      <c r="D56" s="15"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6" s="16">
        <f>'Додаток 3'!F75</f>
        <v>5193560</v>
      </c>
      <c r="F56" s="16">
        <f>'Додаток 3'!G75</f>
        <v>5193560</v>
      </c>
      <c r="G56" s="16">
        <f>'Додаток 3'!H75</f>
        <v>0</v>
      </c>
      <c r="H56" s="16">
        <f>'Додаток 3'!I75</f>
        <v>0</v>
      </c>
      <c r="I56" s="16">
        <f>'Додаток 3'!J75</f>
        <v>0</v>
      </c>
      <c r="J56" s="16">
        <f>'Додаток 3'!K75</f>
        <v>0</v>
      </c>
      <c r="K56" s="16">
        <f>'Додаток 3'!L75</f>
        <v>0</v>
      </c>
      <c r="L56" s="16">
        <f>'Додаток 3'!M75</f>
        <v>0</v>
      </c>
      <c r="M56" s="16">
        <f>'Додаток 3'!N75</f>
        <v>0</v>
      </c>
      <c r="N56" s="16">
        <f>'Додаток 3'!O75</f>
        <v>0</v>
      </c>
      <c r="O56" s="16">
        <f>'Додаток 3'!P75</f>
        <v>0</v>
      </c>
      <c r="P56" s="46">
        <f>'Додаток 3'!Q75</f>
        <v>0</v>
      </c>
      <c r="Q56" s="48">
        <f>'Додаток 3'!R75</f>
        <v>5193560</v>
      </c>
    </row>
    <row r="57" spans="1:17" ht="57" customHeight="1">
      <c r="A57" s="247"/>
      <c r="B57" s="234">
        <v>3104</v>
      </c>
      <c r="C57" s="153" t="s">
        <v>37</v>
      </c>
      <c r="D57" s="15" t="str">
        <f>'Додаток 3'!E76</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7" s="16">
        <f>'Додаток 3'!F76</f>
        <v>6025386</v>
      </c>
      <c r="F57" s="16">
        <f>'Додаток 3'!G76</f>
        <v>6025386</v>
      </c>
      <c r="G57" s="16">
        <f>'Додаток 3'!H76</f>
        <v>4445537</v>
      </c>
      <c r="H57" s="16">
        <f>'Додаток 3'!I76</f>
        <v>198869</v>
      </c>
      <c r="I57" s="16">
        <f>'Додаток 3'!J76</f>
        <v>0</v>
      </c>
      <c r="J57" s="16">
        <f>'Додаток 3'!K76</f>
        <v>57740</v>
      </c>
      <c r="K57" s="16">
        <f>'Додаток 3'!L76</f>
        <v>57740</v>
      </c>
      <c r="L57" s="16">
        <f>'Додаток 3'!M76</f>
        <v>42808</v>
      </c>
      <c r="M57" s="16">
        <f>'Додаток 3'!N76</f>
        <v>0</v>
      </c>
      <c r="N57" s="16">
        <f>'Додаток 3'!O76</f>
        <v>0</v>
      </c>
      <c r="O57" s="16">
        <f>'Додаток 3'!P76</f>
        <v>0</v>
      </c>
      <c r="P57" s="46">
        <f>'Додаток 3'!Q76</f>
        <v>0</v>
      </c>
      <c r="Q57" s="48">
        <f>'Додаток 3'!R76</f>
        <v>6083126</v>
      </c>
    </row>
    <row r="58" spans="1:17" ht="57" customHeight="1">
      <c r="A58" s="247"/>
      <c r="B58" s="234">
        <v>3112</v>
      </c>
      <c r="C58" s="153" t="s">
        <v>24</v>
      </c>
      <c r="D58" s="15" t="str">
        <f>'Додаток 3'!E96</f>
        <v>Заходи державної політики з питань дітей та їх соціального захисту</v>
      </c>
      <c r="E58" s="16">
        <f>'Додаток 3'!F96</f>
        <v>42200</v>
      </c>
      <c r="F58" s="16">
        <f>'Додаток 3'!G96</f>
        <v>42200</v>
      </c>
      <c r="G58" s="16">
        <f>'Додаток 3'!H96</f>
        <v>0</v>
      </c>
      <c r="H58" s="16">
        <f>'Додаток 3'!I96</f>
        <v>0</v>
      </c>
      <c r="I58" s="16">
        <f>'Додаток 3'!J96</f>
        <v>0</v>
      </c>
      <c r="J58" s="16">
        <f>'Додаток 3'!K96</f>
        <v>0</v>
      </c>
      <c r="K58" s="16">
        <f>'Додаток 3'!L96</f>
        <v>0</v>
      </c>
      <c r="L58" s="16">
        <f>'Додаток 3'!M96</f>
        <v>0</v>
      </c>
      <c r="M58" s="16">
        <f>'Додаток 3'!N96</f>
        <v>0</v>
      </c>
      <c r="N58" s="16">
        <f>'Додаток 3'!O96</f>
        <v>0</v>
      </c>
      <c r="O58" s="16">
        <f>'Додаток 3'!P96</f>
        <v>0</v>
      </c>
      <c r="P58" s="46">
        <f>'Додаток 3'!Q96</f>
        <v>0</v>
      </c>
      <c r="Q58" s="48">
        <f>'Додаток 3'!R96</f>
        <v>42200</v>
      </c>
    </row>
    <row r="59" spans="1:17" ht="57" customHeight="1">
      <c r="A59" s="247"/>
      <c r="B59" s="234">
        <v>3131</v>
      </c>
      <c r="C59" s="153" t="s">
        <v>24</v>
      </c>
      <c r="D59" s="15" t="str">
        <f>'Додаток 3'!E19</f>
        <v>Центри соціальних служб для сім"ї, дітей та молоді </v>
      </c>
      <c r="E59" s="16">
        <f>'Додаток 3'!F19</f>
        <v>1111994</v>
      </c>
      <c r="F59" s="16">
        <f>'Додаток 3'!G19</f>
        <v>1111994</v>
      </c>
      <c r="G59" s="16">
        <f>'Додаток 3'!H19</f>
        <v>851876</v>
      </c>
      <c r="H59" s="16">
        <f>'Додаток 3'!I19</f>
        <v>47108</v>
      </c>
      <c r="I59" s="16">
        <f>'Додаток 3'!J19</f>
        <v>0</v>
      </c>
      <c r="J59" s="16">
        <f>'Додаток 3'!K19</f>
        <v>0</v>
      </c>
      <c r="K59" s="16">
        <f>'Додаток 3'!L19</f>
        <v>0</v>
      </c>
      <c r="L59" s="16">
        <f>'Додаток 3'!M19</f>
        <v>0</v>
      </c>
      <c r="M59" s="16">
        <f>'Додаток 3'!N19</f>
        <v>0</v>
      </c>
      <c r="N59" s="16">
        <f>'Додаток 3'!O19</f>
        <v>0</v>
      </c>
      <c r="O59" s="16">
        <f>'Додаток 3'!P19</f>
        <v>0</v>
      </c>
      <c r="P59" s="46">
        <f>'Додаток 3'!Q19</f>
        <v>0</v>
      </c>
      <c r="Q59" s="48">
        <f>'Додаток 3'!R19</f>
        <v>1111994</v>
      </c>
    </row>
    <row r="60" spans="1:17" ht="57" customHeight="1">
      <c r="A60" s="252"/>
      <c r="B60" s="227">
        <v>3143</v>
      </c>
      <c r="C60" s="153" t="s">
        <v>24</v>
      </c>
      <c r="D60" s="15" t="str">
        <f>'Додаток 3'!E20</f>
        <v>Інші заходи та заклади молодіжної політики</v>
      </c>
      <c r="E60" s="16">
        <f>'Додаток 3'!F20</f>
        <v>31960</v>
      </c>
      <c r="F60" s="16">
        <f>'Додаток 3'!G20</f>
        <v>31960</v>
      </c>
      <c r="G60" s="16">
        <f>'Додаток 3'!H20</f>
        <v>0</v>
      </c>
      <c r="H60" s="16">
        <f>'Додаток 3'!I20</f>
        <v>0</v>
      </c>
      <c r="I60" s="16">
        <f>'Додаток 3'!J20</f>
        <v>0</v>
      </c>
      <c r="J60" s="16">
        <f>'Додаток 3'!K20</f>
        <v>0</v>
      </c>
      <c r="K60" s="16">
        <f>'Додаток 3'!L20</f>
        <v>0</v>
      </c>
      <c r="L60" s="16">
        <f>'Додаток 3'!M20</f>
        <v>0</v>
      </c>
      <c r="M60" s="16">
        <f>'Додаток 3'!N20</f>
        <v>0</v>
      </c>
      <c r="N60" s="16">
        <f>'Додаток 3'!O20</f>
        <v>0</v>
      </c>
      <c r="O60" s="16">
        <f>'Додаток 3'!P20</f>
        <v>0</v>
      </c>
      <c r="P60" s="46">
        <f>'Додаток 3'!Q20</f>
        <v>0</v>
      </c>
      <c r="Q60" s="48">
        <f>'Додаток 3'!R20</f>
        <v>31960</v>
      </c>
    </row>
    <row r="61" spans="1:17" ht="57" customHeight="1">
      <c r="A61" s="252"/>
      <c r="B61" s="227">
        <v>3181</v>
      </c>
      <c r="C61" s="153" t="s">
        <v>34</v>
      </c>
      <c r="D61" s="15" t="str">
        <f>'Додаток 3'!E77</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1" s="16">
        <f>'Додаток 3'!F77</f>
        <v>394312</v>
      </c>
      <c r="F61" s="16">
        <f>'Додаток 3'!G77</f>
        <v>394312</v>
      </c>
      <c r="G61" s="16">
        <f>'Додаток 3'!H77</f>
        <v>0</v>
      </c>
      <c r="H61" s="16">
        <f>'Додаток 3'!I77</f>
        <v>0</v>
      </c>
      <c r="I61" s="16">
        <f>'Додаток 3'!J77</f>
        <v>0</v>
      </c>
      <c r="J61" s="16">
        <f>'Додаток 3'!K77</f>
        <v>0</v>
      </c>
      <c r="K61" s="16">
        <f>'Додаток 3'!L77</f>
        <v>0</v>
      </c>
      <c r="L61" s="16">
        <f>'Додаток 3'!M77</f>
        <v>0</v>
      </c>
      <c r="M61" s="16">
        <f>'Додаток 3'!N77</f>
        <v>0</v>
      </c>
      <c r="N61" s="16">
        <f>'Додаток 3'!O77</f>
        <v>0</v>
      </c>
      <c r="O61" s="16">
        <f>'Додаток 3'!P77</f>
        <v>0</v>
      </c>
      <c r="P61" s="46">
        <f>'Додаток 3'!Q77</f>
        <v>0</v>
      </c>
      <c r="Q61" s="48">
        <f>'Додаток 3'!R77</f>
        <v>394312</v>
      </c>
    </row>
    <row r="62" spans="1:17" ht="57.75" customHeight="1">
      <c r="A62" s="161"/>
      <c r="B62" s="153" t="s">
        <v>126</v>
      </c>
      <c r="C62" s="153" t="s">
        <v>29</v>
      </c>
      <c r="D62" s="15" t="str">
        <f>'Додаток 3'!E78</f>
        <v>Надання фінансової  підтримки громадським організаціям інвалідів і ветеранів, діяльність яких має соціальну спрямованість</v>
      </c>
      <c r="E62" s="16">
        <f>'Додаток 3'!F78</f>
        <v>322061</v>
      </c>
      <c r="F62" s="16">
        <f>'Додаток 3'!G78</f>
        <v>322061</v>
      </c>
      <c r="G62" s="16">
        <f>'Додаток 3'!H78</f>
        <v>0</v>
      </c>
      <c r="H62" s="16">
        <f>'Додаток 3'!I78</f>
        <v>0</v>
      </c>
      <c r="I62" s="16">
        <f>'Додаток 3'!J78</f>
        <v>0</v>
      </c>
      <c r="J62" s="16">
        <f>'Додаток 3'!K78</f>
        <v>0</v>
      </c>
      <c r="K62" s="16">
        <f>'Додаток 3'!L78</f>
        <v>0</v>
      </c>
      <c r="L62" s="16">
        <f>'Додаток 3'!M78</f>
        <v>0</v>
      </c>
      <c r="M62" s="16">
        <f>'Додаток 3'!N78</f>
        <v>0</v>
      </c>
      <c r="N62" s="16">
        <f>'Додаток 3'!O78</f>
        <v>0</v>
      </c>
      <c r="O62" s="16">
        <f>'Додаток 3'!P78</f>
        <v>0</v>
      </c>
      <c r="P62" s="46">
        <f>'Додаток 3'!Q78</f>
        <v>0</v>
      </c>
      <c r="Q62" s="48">
        <f>'Додаток 3'!R78</f>
        <v>322061</v>
      </c>
    </row>
    <row r="63" spans="1:17" ht="47.25" customHeight="1">
      <c r="A63" s="276"/>
      <c r="B63" s="157" t="s">
        <v>119</v>
      </c>
      <c r="C63" s="153" t="s">
        <v>35</v>
      </c>
      <c r="D63" s="15" t="str">
        <f>'Додаток 3'!E79</f>
        <v>Організація та проведення громадських робіт</v>
      </c>
      <c r="E63" s="16">
        <f>'Додаток 3'!F79</f>
        <v>83826</v>
      </c>
      <c r="F63" s="16">
        <f>'Додаток 3'!G80</f>
        <v>83826</v>
      </c>
      <c r="G63" s="16">
        <f>'Додаток 3'!H80</f>
        <v>68710</v>
      </c>
      <c r="H63" s="16">
        <f>'Додаток 3'!I80</f>
        <v>0</v>
      </c>
      <c r="I63" s="16">
        <f>'Додаток 3'!J80</f>
        <v>0</v>
      </c>
      <c r="J63" s="16">
        <f>'Додаток 3'!K80</f>
        <v>0</v>
      </c>
      <c r="K63" s="16">
        <f>'Додаток 3'!L80</f>
        <v>0</v>
      </c>
      <c r="L63" s="16">
        <f>'Додаток 3'!M80</f>
        <v>0</v>
      </c>
      <c r="M63" s="16">
        <f>'Додаток 3'!N80</f>
        <v>0</v>
      </c>
      <c r="N63" s="16">
        <f>'Додаток 3'!O80</f>
        <v>0</v>
      </c>
      <c r="O63" s="16">
        <f>'Додаток 3'!P80</f>
        <v>0</v>
      </c>
      <c r="P63" s="46">
        <f>'Додаток 3'!Q80</f>
        <v>0</v>
      </c>
      <c r="Q63" s="48">
        <f>'Додаток 3'!R80</f>
        <v>83826</v>
      </c>
    </row>
    <row r="64" spans="1:17" ht="39" customHeight="1">
      <c r="A64" s="275"/>
      <c r="B64" s="160"/>
      <c r="C64" s="153"/>
      <c r="D64" s="15" t="str">
        <f>'Додаток 3'!E80</f>
        <v>в тому числі субвенція з міського бюджету</v>
      </c>
      <c r="E64" s="16">
        <f>'Додаток 3'!F80</f>
        <v>83826</v>
      </c>
      <c r="F64" s="16">
        <f>'Додаток 3'!G80</f>
        <v>83826</v>
      </c>
      <c r="G64" s="16">
        <f>'Додаток 3'!H80</f>
        <v>68710</v>
      </c>
      <c r="H64" s="16">
        <f>'Додаток 3'!I80</f>
        <v>0</v>
      </c>
      <c r="I64" s="16">
        <f>'Додаток 3'!J80</f>
        <v>0</v>
      </c>
      <c r="J64" s="16">
        <f>'Додаток 3'!K80</f>
        <v>0</v>
      </c>
      <c r="K64" s="16">
        <f>'Додаток 3'!L80</f>
        <v>0</v>
      </c>
      <c r="L64" s="16">
        <f>'Додаток 3'!M80</f>
        <v>0</v>
      </c>
      <c r="M64" s="16">
        <f>'Додаток 3'!N80</f>
        <v>0</v>
      </c>
      <c r="N64" s="16">
        <f>'Додаток 3'!O80</f>
        <v>0</v>
      </c>
      <c r="O64" s="16">
        <f>'Додаток 3'!P80</f>
        <v>0</v>
      </c>
      <c r="P64" s="46">
        <f>'Додаток 3'!Q80</f>
        <v>0</v>
      </c>
      <c r="Q64" s="48">
        <f>'Додаток 3'!R80</f>
        <v>83826</v>
      </c>
    </row>
    <row r="65" spans="1:17" ht="33.75" customHeight="1">
      <c r="A65" s="161"/>
      <c r="B65" s="153" t="s">
        <v>115</v>
      </c>
      <c r="C65" s="153" t="s">
        <v>32</v>
      </c>
      <c r="D65" s="15" t="str">
        <f>'Додаток 3'!E81</f>
        <v>Інші видатки на соціальний захист населення</v>
      </c>
      <c r="E65" s="16">
        <f>'Додаток 3'!F81</f>
        <v>1305347</v>
      </c>
      <c r="F65" s="16">
        <f>'Додаток 3'!G81</f>
        <v>1305347</v>
      </c>
      <c r="G65" s="16">
        <f>'Додаток 3'!H81</f>
        <v>0</v>
      </c>
      <c r="H65" s="16">
        <f>'Додаток 3'!I81</f>
        <v>0</v>
      </c>
      <c r="I65" s="16">
        <f>'Додаток 3'!J81</f>
        <v>0</v>
      </c>
      <c r="J65" s="16">
        <f>'Додаток 3'!K81</f>
        <v>0</v>
      </c>
      <c r="K65" s="16">
        <f>'Додаток 3'!L81</f>
        <v>0</v>
      </c>
      <c r="L65" s="16">
        <f>'Додаток 3'!M81</f>
        <v>0</v>
      </c>
      <c r="M65" s="16">
        <f>'Додаток 3'!N81</f>
        <v>0</v>
      </c>
      <c r="N65" s="16">
        <f>'Додаток 3'!O81</f>
        <v>0</v>
      </c>
      <c r="O65" s="16">
        <f>'Додаток 3'!P81</f>
        <v>0</v>
      </c>
      <c r="P65" s="46">
        <f>'Додаток 3'!Q81</f>
        <v>0</v>
      </c>
      <c r="Q65" s="48">
        <f>'Додаток 3'!R81</f>
        <v>1305347</v>
      </c>
    </row>
    <row r="66" spans="1:17" ht="45" customHeight="1" thickBot="1">
      <c r="A66" s="161"/>
      <c r="B66" s="161"/>
      <c r="C66" s="161"/>
      <c r="D66" s="125" t="str">
        <f>'Додаток 3'!E82</f>
        <v>в тому числі за рахунок субвенції з міського бюджету</v>
      </c>
      <c r="E66" s="84">
        <f>'Додаток 3'!F82</f>
        <v>1275347</v>
      </c>
      <c r="F66" s="84">
        <f>'Додаток 3'!G82</f>
        <v>1275347</v>
      </c>
      <c r="G66" s="84">
        <f>'Додаток 3'!H82</f>
        <v>0</v>
      </c>
      <c r="H66" s="84">
        <f>'Додаток 3'!I82</f>
        <v>0</v>
      </c>
      <c r="I66" s="84">
        <f>'Додаток 3'!J82</f>
        <v>0</v>
      </c>
      <c r="J66" s="84">
        <f>'Додаток 3'!K82</f>
        <v>0</v>
      </c>
      <c r="K66" s="84">
        <f>'Додаток 3'!L82</f>
        <v>0</v>
      </c>
      <c r="L66" s="84">
        <f>'Додаток 3'!M82</f>
        <v>0</v>
      </c>
      <c r="M66" s="84">
        <f>'Додаток 3'!N82</f>
        <v>0</v>
      </c>
      <c r="N66" s="84">
        <f>'Додаток 3'!O82</f>
        <v>0</v>
      </c>
      <c r="O66" s="84">
        <f>'Додаток 3'!P82</f>
        <v>0</v>
      </c>
      <c r="P66" s="95">
        <f>'Додаток 3'!Q82</f>
        <v>0</v>
      </c>
      <c r="Q66" s="181">
        <f>'Додаток 3'!R82</f>
        <v>1275347</v>
      </c>
    </row>
    <row r="67" spans="1:17" ht="48.75" customHeight="1" thickBot="1">
      <c r="A67" s="253"/>
      <c r="B67" s="183" t="s">
        <v>151</v>
      </c>
      <c r="C67" s="238"/>
      <c r="D67" s="184" t="str">
        <f>'Додаток 3'!E21</f>
        <v>Культура і мистецтво</v>
      </c>
      <c r="E67" s="185">
        <f>'Додаток 3'!F21</f>
        <v>161852</v>
      </c>
      <c r="F67" s="185">
        <f>'Додаток 3'!G21</f>
        <v>161852</v>
      </c>
      <c r="G67" s="185">
        <f>'Додаток 3'!H21</f>
        <v>0</v>
      </c>
      <c r="H67" s="185">
        <f>'Додаток 3'!I21</f>
        <v>0</v>
      </c>
      <c r="I67" s="185">
        <f>'Додаток 3'!J21</f>
        <v>0</v>
      </c>
      <c r="J67" s="185">
        <f>'Додаток 3'!K21</f>
        <v>0</v>
      </c>
      <c r="K67" s="185">
        <f>'Додаток 3'!L21</f>
        <v>0</v>
      </c>
      <c r="L67" s="185">
        <f>'Додаток 3'!M21</f>
        <v>0</v>
      </c>
      <c r="M67" s="185">
        <f>'Додаток 3'!N21</f>
        <v>0</v>
      </c>
      <c r="N67" s="185">
        <f>'Додаток 3'!O21</f>
        <v>0</v>
      </c>
      <c r="O67" s="185">
        <f>'Додаток 3'!P21</f>
        <v>0</v>
      </c>
      <c r="P67" s="69">
        <f>'Додаток 3'!Q21</f>
        <v>0</v>
      </c>
      <c r="Q67" s="186">
        <f>'Додаток 3'!R21</f>
        <v>161852</v>
      </c>
    </row>
    <row r="68" spans="1:17" ht="40.5" customHeight="1" thickBot="1">
      <c r="A68" s="156"/>
      <c r="B68" s="187" t="s">
        <v>149</v>
      </c>
      <c r="C68" s="187" t="s">
        <v>150</v>
      </c>
      <c r="D68" s="240" t="s">
        <v>153</v>
      </c>
      <c r="E68" s="18">
        <f>'Додаток 3'!F22</f>
        <v>161852</v>
      </c>
      <c r="F68" s="18">
        <f>'Додаток 3'!G22</f>
        <v>161852</v>
      </c>
      <c r="G68" s="18">
        <f>'Додаток 3'!H22</f>
        <v>0</v>
      </c>
      <c r="H68" s="18">
        <f>'Додаток 3'!I22</f>
        <v>0</v>
      </c>
      <c r="I68" s="18">
        <f>'Додаток 3'!J22</f>
        <v>0</v>
      </c>
      <c r="J68" s="18">
        <f>'Додаток 3'!K22</f>
        <v>0</v>
      </c>
      <c r="K68" s="18">
        <f>'Додаток 3'!L22</f>
        <v>0</v>
      </c>
      <c r="L68" s="18">
        <f>'Додаток 3'!M22</f>
        <v>0</v>
      </c>
      <c r="M68" s="18">
        <f>'Додаток 3'!N22</f>
        <v>0</v>
      </c>
      <c r="N68" s="18">
        <f>'Додаток 3'!O22</f>
        <v>0</v>
      </c>
      <c r="O68" s="18">
        <f>'Додаток 3'!P22</f>
        <v>0</v>
      </c>
      <c r="P68" s="123">
        <f>'Додаток 3'!Q22</f>
        <v>0</v>
      </c>
      <c r="Q68" s="66">
        <f>'Додаток 3'!R22</f>
        <v>161852</v>
      </c>
    </row>
    <row r="69" spans="1:17" ht="50.25" customHeight="1" thickBot="1">
      <c r="A69" s="253"/>
      <c r="B69" s="183" t="s">
        <v>65</v>
      </c>
      <c r="C69" s="183"/>
      <c r="D69" s="184" t="s">
        <v>44</v>
      </c>
      <c r="E69" s="185">
        <f>E70</f>
        <v>3022377</v>
      </c>
      <c r="F69" s="185">
        <f aca="true" t="shared" si="3" ref="F69:Q69">F70</f>
        <v>3022377</v>
      </c>
      <c r="G69" s="185">
        <f t="shared" si="3"/>
        <v>0</v>
      </c>
      <c r="H69" s="185">
        <f t="shared" si="3"/>
        <v>22377</v>
      </c>
      <c r="I69" s="185">
        <f t="shared" si="3"/>
        <v>0</v>
      </c>
      <c r="J69" s="185">
        <f t="shared" si="3"/>
        <v>26741</v>
      </c>
      <c r="K69" s="185">
        <f t="shared" si="3"/>
        <v>26741</v>
      </c>
      <c r="L69" s="185">
        <f t="shared" si="3"/>
        <v>0</v>
      </c>
      <c r="M69" s="185">
        <f t="shared" si="3"/>
        <v>0</v>
      </c>
      <c r="N69" s="185">
        <f t="shared" si="3"/>
        <v>0</v>
      </c>
      <c r="O69" s="185">
        <f t="shared" si="3"/>
        <v>0</v>
      </c>
      <c r="P69" s="69">
        <f t="shared" si="3"/>
        <v>0</v>
      </c>
      <c r="Q69" s="186">
        <f t="shared" si="3"/>
        <v>3049118</v>
      </c>
    </row>
    <row r="70" spans="1:149" s="3" customFormat="1" ht="37.5" customHeight="1" thickBot="1">
      <c r="A70" s="252"/>
      <c r="B70" s="229" t="s">
        <v>66</v>
      </c>
      <c r="C70" s="237" t="s">
        <v>27</v>
      </c>
      <c r="D70" s="75" t="s">
        <v>28</v>
      </c>
      <c r="E70" s="230">
        <f>'Додаток 3'!F30</f>
        <v>3022377</v>
      </c>
      <c r="F70" s="230">
        <f>'Додаток 3'!G30</f>
        <v>3022377</v>
      </c>
      <c r="G70" s="230">
        <f>'Додаток 3'!H30</f>
        <v>0</v>
      </c>
      <c r="H70" s="230">
        <f>'Додаток 3'!I30</f>
        <v>22377</v>
      </c>
      <c r="I70" s="230">
        <f>'Додаток 3'!J30</f>
        <v>0</v>
      </c>
      <c r="J70" s="230">
        <f>'Додаток 3'!K30</f>
        <v>26741</v>
      </c>
      <c r="K70" s="230">
        <f>'Додаток 3'!L30</f>
        <v>26741</v>
      </c>
      <c r="L70" s="230">
        <f>'Додаток 3'!M30</f>
        <v>0</v>
      </c>
      <c r="M70" s="230">
        <f>'Додаток 3'!N30</f>
        <v>0</v>
      </c>
      <c r="N70" s="230">
        <f>'Додаток 3'!O30</f>
        <v>0</v>
      </c>
      <c r="O70" s="230">
        <f>'Додаток 3'!P30</f>
        <v>0</v>
      </c>
      <c r="P70" s="228">
        <f>'Додаток 3'!Q30</f>
        <v>0</v>
      </c>
      <c r="Q70" s="231">
        <f>'Додаток 3'!R30</f>
        <v>3049118</v>
      </c>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row>
    <row r="71" spans="1:149" s="3" customFormat="1" ht="37.5" customHeight="1" thickBot="1">
      <c r="A71" s="254"/>
      <c r="B71" s="235" t="s">
        <v>185</v>
      </c>
      <c r="C71" s="238"/>
      <c r="D71" s="184" t="str">
        <f>'Додаток 3'!E23</f>
        <v>Інші послуги, пов'язані з економічною діяльністю</v>
      </c>
      <c r="E71" s="239">
        <f>'Додаток 3'!F23</f>
        <v>300000</v>
      </c>
      <c r="F71" s="232">
        <f>'Додаток 3'!G23</f>
        <v>300000</v>
      </c>
      <c r="G71" s="232">
        <f>'Додаток 3'!H23</f>
        <v>0</v>
      </c>
      <c r="H71" s="232">
        <f>'Додаток 3'!I23</f>
        <v>0</v>
      </c>
      <c r="I71" s="232">
        <f>'Додаток 3'!J23</f>
        <v>0</v>
      </c>
      <c r="J71" s="232">
        <f>'Додаток 3'!K23</f>
        <v>0</v>
      </c>
      <c r="K71" s="232">
        <f>'Додаток 3'!L23</f>
        <v>0</v>
      </c>
      <c r="L71" s="232">
        <f>'Додаток 3'!M23</f>
        <v>0</v>
      </c>
      <c r="M71" s="232">
        <f>'Додаток 3'!N23</f>
        <v>0</v>
      </c>
      <c r="N71" s="232">
        <f>'Додаток 3'!O23</f>
        <v>0</v>
      </c>
      <c r="O71" s="232">
        <f>'Додаток 3'!P23</f>
        <v>0</v>
      </c>
      <c r="P71" s="242">
        <f>'Додаток 3'!Q23</f>
        <v>0</v>
      </c>
      <c r="Q71" s="244">
        <f>'Додаток 3'!R23</f>
        <v>300000</v>
      </c>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1:149" s="3" customFormat="1" ht="37.5" customHeight="1" thickBot="1">
      <c r="A72" s="252"/>
      <c r="B72" s="229" t="s">
        <v>168</v>
      </c>
      <c r="C72" s="237" t="s">
        <v>169</v>
      </c>
      <c r="D72" s="75" t="str">
        <f>'Додаток 3'!E24</f>
        <v>Інші заходи, пов"язані з економічною діяльністю</v>
      </c>
      <c r="E72" s="230">
        <f>'Додаток 3'!F24</f>
        <v>300000</v>
      </c>
      <c r="F72" s="233">
        <f>'Додаток 3'!G24</f>
        <v>300000</v>
      </c>
      <c r="G72" s="233">
        <f>'Додаток 3'!H24</f>
        <v>0</v>
      </c>
      <c r="H72" s="233">
        <f>'Додаток 3'!I24</f>
        <v>0</v>
      </c>
      <c r="I72" s="233">
        <f>'Додаток 3'!J24</f>
        <v>0</v>
      </c>
      <c r="J72" s="233">
        <f>'Додаток 3'!K24</f>
        <v>0</v>
      </c>
      <c r="K72" s="233">
        <f>'Додаток 3'!L24</f>
        <v>0</v>
      </c>
      <c r="L72" s="233">
        <f>'Додаток 3'!M24</f>
        <v>0</v>
      </c>
      <c r="M72" s="233">
        <f>'Додаток 3'!N24</f>
        <v>0</v>
      </c>
      <c r="N72" s="233">
        <f>'Додаток 3'!O24</f>
        <v>0</v>
      </c>
      <c r="O72" s="233">
        <f>'Додаток 3'!P24</f>
        <v>0</v>
      </c>
      <c r="P72" s="243">
        <f>'Додаток 3'!Q24</f>
        <v>0</v>
      </c>
      <c r="Q72" s="231">
        <f>'Додаток 3'!R24</f>
        <v>300000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254"/>
      <c r="B73" s="235" t="s">
        <v>189</v>
      </c>
      <c r="C73" s="238"/>
      <c r="D73" s="184" t="str">
        <f>'Додаток 3'!E83</f>
        <v>Видатки, не віднесені до основних груп</v>
      </c>
      <c r="E73" s="239">
        <f>'Додаток 3'!F83</f>
        <v>638000</v>
      </c>
      <c r="F73" s="232">
        <f>'Додаток 3'!G83</f>
        <v>638000</v>
      </c>
      <c r="G73" s="232">
        <f>'Додаток 3'!H83</f>
        <v>0</v>
      </c>
      <c r="H73" s="232">
        <f>'Додаток 3'!I83</f>
        <v>0</v>
      </c>
      <c r="I73" s="232">
        <f>'Додаток 3'!J83</f>
        <v>0</v>
      </c>
      <c r="J73" s="232">
        <f>'Додаток 3'!K83</f>
        <v>0</v>
      </c>
      <c r="K73" s="232">
        <f>'Додаток 3'!L83</f>
        <v>0</v>
      </c>
      <c r="L73" s="232">
        <f>'Додаток 3'!M83</f>
        <v>0</v>
      </c>
      <c r="M73" s="232">
        <f>'Додаток 3'!N83</f>
        <v>0</v>
      </c>
      <c r="N73" s="232">
        <f>'Додаток 3'!O83</f>
        <v>0</v>
      </c>
      <c r="O73" s="232">
        <f>'Додаток 3'!P83</f>
        <v>0</v>
      </c>
      <c r="P73" s="242">
        <f>'Додаток 3'!Q83</f>
        <v>0</v>
      </c>
      <c r="Q73" s="244">
        <f>'Додаток 3'!R83</f>
        <v>638000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252"/>
      <c r="B74" s="229" t="s">
        <v>172</v>
      </c>
      <c r="C74" s="237" t="s">
        <v>173</v>
      </c>
      <c r="D74" s="75" t="str">
        <f>'Додаток 3'!E84</f>
        <v>Інші видатки</v>
      </c>
      <c r="E74" s="230">
        <f>'Додаток 3'!F84</f>
        <v>638000</v>
      </c>
      <c r="F74" s="233">
        <f>'Додаток 3'!G84</f>
        <v>638000</v>
      </c>
      <c r="G74" s="233">
        <f>'Додаток 3'!H84</f>
        <v>0</v>
      </c>
      <c r="H74" s="233">
        <f>'Додаток 3'!I84</f>
        <v>0</v>
      </c>
      <c r="I74" s="233">
        <f>'Додаток 3'!J84</f>
        <v>0</v>
      </c>
      <c r="J74" s="233">
        <f>'Додаток 3'!K84</f>
        <v>0</v>
      </c>
      <c r="K74" s="233">
        <f>'Додаток 3'!L84</f>
        <v>0</v>
      </c>
      <c r="L74" s="233">
        <f>'Додаток 3'!M84</f>
        <v>0</v>
      </c>
      <c r="M74" s="233">
        <f>'Додаток 3'!N84</f>
        <v>0</v>
      </c>
      <c r="N74" s="233">
        <f>'Додаток 3'!O84</f>
        <v>0</v>
      </c>
      <c r="O74" s="233">
        <f>'Додаток 3'!P84</f>
        <v>0</v>
      </c>
      <c r="P74" s="243">
        <f>'Додаток 3'!Q84</f>
        <v>0</v>
      </c>
      <c r="Q74" s="231">
        <f>'Додаток 3'!R84</f>
        <v>638000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7" ht="36" customHeight="1" thickBot="1">
      <c r="A75" s="236"/>
      <c r="B75" s="236"/>
      <c r="C75" s="124"/>
      <c r="D75" s="241" t="s">
        <v>40</v>
      </c>
      <c r="E75" s="25">
        <f>E14+E16+E19+E67+E69+E71+E73</f>
        <v>297214557</v>
      </c>
      <c r="F75" s="25">
        <f aca="true" t="shared" si="4" ref="F75:Q75">F14+F16+F19+F67+F69+F71+F73</f>
        <v>297214557</v>
      </c>
      <c r="G75" s="25">
        <f t="shared" si="4"/>
        <v>19145934</v>
      </c>
      <c r="H75" s="25">
        <f t="shared" si="4"/>
        <v>1323382</v>
      </c>
      <c r="I75" s="25">
        <f t="shared" si="4"/>
        <v>0</v>
      </c>
      <c r="J75" s="25">
        <f t="shared" si="4"/>
        <v>84481</v>
      </c>
      <c r="K75" s="25">
        <f t="shared" si="4"/>
        <v>84481</v>
      </c>
      <c r="L75" s="25">
        <f t="shared" si="4"/>
        <v>42808</v>
      </c>
      <c r="M75" s="25">
        <f t="shared" si="4"/>
        <v>0</v>
      </c>
      <c r="N75" s="25">
        <f t="shared" si="4"/>
        <v>0</v>
      </c>
      <c r="O75" s="25">
        <f t="shared" si="4"/>
        <v>0</v>
      </c>
      <c r="P75" s="69">
        <f t="shared" si="4"/>
        <v>0</v>
      </c>
      <c r="Q75" s="186">
        <f t="shared" si="4"/>
        <v>297299038</v>
      </c>
    </row>
    <row r="76" spans="1:17" ht="32.25" customHeight="1">
      <c r="A76" s="26"/>
      <c r="B76" s="26"/>
      <c r="C76" s="27"/>
      <c r="D76" s="40"/>
      <c r="E76" s="28"/>
      <c r="F76" s="28"/>
      <c r="G76" s="28"/>
      <c r="H76" s="28"/>
      <c r="I76" s="28"/>
      <c r="J76" s="28"/>
      <c r="K76" s="28"/>
      <c r="L76" s="29"/>
      <c r="M76" s="28"/>
      <c r="N76" s="30"/>
      <c r="O76" s="30"/>
      <c r="P76" s="28"/>
      <c r="Q76" s="30"/>
    </row>
    <row r="77" spans="1:17" ht="27.75" customHeight="1">
      <c r="A77" s="26"/>
      <c r="B77" s="26"/>
      <c r="C77" s="27"/>
      <c r="D77" s="40"/>
      <c r="E77" s="31"/>
      <c r="F77" s="31"/>
      <c r="G77" s="31"/>
      <c r="H77" s="31"/>
      <c r="I77" s="31"/>
      <c r="J77" s="31"/>
      <c r="K77" s="31"/>
      <c r="L77" s="26"/>
      <c r="M77" s="31"/>
      <c r="N77" s="32"/>
      <c r="O77" s="32"/>
      <c r="P77" s="31"/>
      <c r="Q77" s="32"/>
    </row>
    <row r="78" spans="1:17" ht="30.75" customHeight="1">
      <c r="A78" s="26"/>
      <c r="B78" s="26"/>
      <c r="C78" s="27"/>
      <c r="D78" s="40"/>
      <c r="E78" s="26"/>
      <c r="F78" s="26"/>
      <c r="G78" s="32"/>
      <c r="H78" s="32"/>
      <c r="I78" s="32"/>
      <c r="J78" s="33"/>
      <c r="K78" s="33"/>
      <c r="L78" s="31"/>
      <c r="M78" s="31"/>
      <c r="N78" s="26"/>
      <c r="O78" s="26"/>
      <c r="P78" s="26"/>
      <c r="Q78" s="26"/>
    </row>
    <row r="79" spans="1:17" ht="16.5" customHeight="1">
      <c r="A79" s="26"/>
      <c r="B79" s="26"/>
      <c r="C79" s="27"/>
      <c r="D79" s="77" t="s">
        <v>155</v>
      </c>
      <c r="E79" s="78"/>
      <c r="F79" s="78"/>
      <c r="G79" s="78"/>
      <c r="H79" s="78"/>
      <c r="I79" s="78"/>
      <c r="J79" s="79"/>
      <c r="K79" s="79" t="s">
        <v>157</v>
      </c>
      <c r="L79" s="31"/>
      <c r="M79" s="31"/>
      <c r="N79" s="26"/>
      <c r="O79" s="26"/>
      <c r="P79" s="26"/>
      <c r="Q79" s="26"/>
    </row>
    <row r="80" spans="1:17" ht="26.25" customHeight="1">
      <c r="A80" s="26"/>
      <c r="B80" s="26"/>
      <c r="C80" s="27"/>
      <c r="D80" s="40"/>
      <c r="E80" s="26"/>
      <c r="F80" s="26"/>
      <c r="G80" s="32"/>
      <c r="H80" s="32"/>
      <c r="I80" s="32"/>
      <c r="J80" s="33"/>
      <c r="K80" s="33"/>
      <c r="L80" s="31"/>
      <c r="M80" s="31"/>
      <c r="N80" s="26"/>
      <c r="O80" s="26"/>
      <c r="P80" s="26"/>
      <c r="Q80" s="26"/>
    </row>
    <row r="81" ht="27.75" customHeight="1">
      <c r="C81" s="34"/>
    </row>
    <row r="82" spans="3:17" ht="20.25" customHeight="1">
      <c r="C82" s="34"/>
      <c r="E82" s="35"/>
      <c r="F82" s="35"/>
      <c r="G82" s="35"/>
      <c r="H82" s="35"/>
      <c r="I82" s="35"/>
      <c r="J82" s="35"/>
      <c r="K82" s="35"/>
      <c r="L82" s="35"/>
      <c r="M82" s="35"/>
      <c r="N82" s="35"/>
      <c r="O82" s="35"/>
      <c r="P82" s="35"/>
      <c r="Q82" s="35"/>
    </row>
    <row r="83" spans="3:17" ht="28.5" customHeight="1">
      <c r="C83" s="34"/>
      <c r="E83" s="35"/>
      <c r="F83" s="35"/>
      <c r="G83" s="35"/>
      <c r="H83" s="35"/>
      <c r="I83" s="35"/>
      <c r="J83" s="35"/>
      <c r="K83" s="35"/>
      <c r="L83" s="35"/>
      <c r="M83" s="35"/>
      <c r="N83" s="35"/>
      <c r="O83" s="35"/>
      <c r="P83" s="35"/>
      <c r="Q83" s="35"/>
    </row>
    <row r="84" spans="3:6" ht="26.25" customHeight="1">
      <c r="C84" s="34"/>
      <c r="E84" s="71"/>
      <c r="F84" s="35"/>
    </row>
    <row r="85" spans="3:6" ht="26.25" customHeight="1">
      <c r="C85" s="34"/>
      <c r="E85" s="71"/>
      <c r="F85" s="35"/>
    </row>
    <row r="86" spans="3:6" ht="28.5" customHeight="1">
      <c r="C86" s="34"/>
      <c r="E86" s="71"/>
      <c r="F86" s="35"/>
    </row>
    <row r="87" spans="3:6" ht="29.25" customHeight="1">
      <c r="C87" s="34"/>
      <c r="D87" s="41"/>
      <c r="E87" s="36"/>
      <c r="F87" s="36"/>
    </row>
    <row r="88" spans="3:6" ht="35.25" customHeight="1">
      <c r="C88" s="34"/>
      <c r="D88" s="42"/>
      <c r="E88" s="35"/>
      <c r="F88" s="35"/>
    </row>
    <row r="89" spans="3:6" ht="25.5" customHeight="1">
      <c r="C89" s="34"/>
      <c r="D89" s="42"/>
      <c r="E89" s="35"/>
      <c r="F89" s="35"/>
    </row>
    <row r="90" spans="3:6" ht="33" customHeight="1">
      <c r="C90" s="34"/>
      <c r="E90" s="35"/>
      <c r="F90" s="35"/>
    </row>
    <row r="91" ht="33" customHeight="1">
      <c r="C91" s="34"/>
    </row>
    <row r="92" spans="3:6" ht="37.5" customHeight="1">
      <c r="C92" s="34"/>
      <c r="D92" s="42"/>
      <c r="E92" s="35"/>
      <c r="F92" s="35"/>
    </row>
    <row r="93" ht="37.5" customHeight="1">
      <c r="C93" s="34"/>
    </row>
    <row r="94" ht="33.75" customHeight="1">
      <c r="C94" s="34"/>
    </row>
    <row r="95" ht="33.75" customHeight="1">
      <c r="C95" s="34"/>
    </row>
    <row r="96" ht="29.25" customHeight="1">
      <c r="C96" s="34"/>
    </row>
    <row r="97" ht="32.25" customHeight="1">
      <c r="C97" s="34"/>
    </row>
    <row r="98" ht="37.5" customHeight="1">
      <c r="C98" s="34"/>
    </row>
    <row r="99" ht="37.5" customHeight="1">
      <c r="C99" s="34"/>
    </row>
    <row r="100" ht="45.75" customHeight="1">
      <c r="C100" s="34"/>
    </row>
    <row r="101" ht="28.5" customHeight="1">
      <c r="C101" s="34"/>
    </row>
    <row r="102" ht="45.75" customHeight="1">
      <c r="C102" s="34"/>
    </row>
    <row r="103" ht="25.5" customHeight="1">
      <c r="C103" s="34"/>
    </row>
    <row r="104" ht="25.5" customHeight="1">
      <c r="C104" s="34"/>
    </row>
    <row r="105" ht="25.5" customHeight="1">
      <c r="C105" s="34"/>
    </row>
    <row r="106" ht="25.5" customHeight="1">
      <c r="C106" s="34"/>
    </row>
    <row r="107" ht="25.5" customHeight="1">
      <c r="C107" s="34"/>
    </row>
    <row r="108" ht="33" customHeight="1">
      <c r="C108" s="34"/>
    </row>
    <row r="109" ht="25.5" customHeight="1">
      <c r="C109" s="34"/>
    </row>
    <row r="110" ht="25.5" customHeight="1">
      <c r="C110" s="34"/>
    </row>
    <row r="111" ht="34.5" customHeight="1">
      <c r="C111" s="34"/>
    </row>
    <row r="112" ht="23.25" customHeight="1">
      <c r="C112" s="34"/>
    </row>
    <row r="113" ht="26.25" customHeight="1">
      <c r="C113" s="34"/>
    </row>
    <row r="114" ht="45" customHeight="1">
      <c r="C114" s="34"/>
    </row>
    <row r="115" ht="31.5" customHeight="1">
      <c r="C115" s="34"/>
    </row>
    <row r="116" ht="24" customHeight="1">
      <c r="C116" s="34"/>
    </row>
    <row r="117" ht="33.75" customHeight="1">
      <c r="C117" s="34"/>
    </row>
    <row r="118" ht="31.5" customHeight="1">
      <c r="C118" s="34"/>
    </row>
    <row r="119" ht="24" customHeight="1">
      <c r="C119" s="34"/>
    </row>
    <row r="120" ht="20.25" customHeight="1">
      <c r="C120" s="34"/>
    </row>
    <row r="121" ht="22.5" customHeight="1">
      <c r="C121" s="34"/>
    </row>
    <row r="122" ht="17.25" customHeight="1">
      <c r="C122" s="34"/>
    </row>
    <row r="123" ht="18.75" customHeight="1">
      <c r="C123" s="34"/>
    </row>
    <row r="124" ht="12.75">
      <c r="C124" s="34"/>
    </row>
    <row r="125" ht="12.75">
      <c r="C125" s="34"/>
    </row>
    <row r="126" ht="12.75">
      <c r="C126" s="34"/>
    </row>
    <row r="127" ht="12.75">
      <c r="C127" s="34"/>
    </row>
    <row r="128" ht="12.75">
      <c r="C128" s="34"/>
    </row>
    <row r="129" ht="12.75">
      <c r="C129" s="34"/>
    </row>
    <row r="130" ht="12.75">
      <c r="C130" s="34"/>
    </row>
    <row r="131" ht="12.75">
      <c r="C131" s="34"/>
    </row>
    <row r="132" ht="12.75">
      <c r="C132" s="34"/>
    </row>
    <row r="133" ht="12.75">
      <c r="C133" s="34"/>
    </row>
    <row r="134" ht="12.75">
      <c r="C134" s="34"/>
    </row>
    <row r="135" ht="12.75">
      <c r="C135" s="34"/>
    </row>
    <row r="136" ht="12.75">
      <c r="C136" s="34"/>
    </row>
    <row r="137" spans="1:17" s="2" customFormat="1" ht="12.75">
      <c r="A137" s="4"/>
      <c r="B137" s="4"/>
      <c r="C137" s="34"/>
      <c r="D137" s="37"/>
      <c r="E137" s="4"/>
      <c r="F137" s="4"/>
      <c r="G137" s="4"/>
      <c r="H137" s="4"/>
      <c r="I137" s="4"/>
      <c r="J137" s="4"/>
      <c r="K137" s="4"/>
      <c r="L137" s="4"/>
      <c r="M137" s="4"/>
      <c r="N137" s="4"/>
      <c r="O137" s="4"/>
      <c r="P137" s="4"/>
      <c r="Q137" s="4"/>
    </row>
    <row r="138" ht="12.75">
      <c r="C138" s="34"/>
    </row>
    <row r="139" ht="12.75">
      <c r="C139" s="34"/>
    </row>
    <row r="140" ht="12.75">
      <c r="C140" s="34"/>
    </row>
    <row r="141" ht="12.75">
      <c r="C141" s="34"/>
    </row>
    <row r="142" ht="12.75">
      <c r="C142" s="34"/>
    </row>
    <row r="143" ht="12.75">
      <c r="C143" s="34"/>
    </row>
    <row r="144" ht="12.75">
      <c r="C144" s="34"/>
    </row>
    <row r="145" ht="12.75">
      <c r="C145" s="34"/>
    </row>
    <row r="146" ht="12.75">
      <c r="C146" s="34"/>
    </row>
    <row r="147" ht="12.75">
      <c r="C147" s="34"/>
    </row>
    <row r="148" ht="12.75">
      <c r="C148" s="34"/>
    </row>
  </sheetData>
  <sheetProtection/>
  <mergeCells count="26">
    <mergeCell ref="Q9:Q12"/>
    <mergeCell ref="E9:I9"/>
    <mergeCell ref="L11:L12"/>
    <mergeCell ref="M11:M12"/>
    <mergeCell ref="O11:O12"/>
    <mergeCell ref="K10:K12"/>
    <mergeCell ref="N10:N12"/>
    <mergeCell ref="H11:H12"/>
    <mergeCell ref="O10:P10"/>
    <mergeCell ref="E10:E12"/>
    <mergeCell ref="A63:A64"/>
    <mergeCell ref="J9:P9"/>
    <mergeCell ref="D6:M6"/>
    <mergeCell ref="G11:G12"/>
    <mergeCell ref="F11:F12"/>
    <mergeCell ref="A55:A56"/>
    <mergeCell ref="A9:A12"/>
    <mergeCell ref="C9:C12"/>
    <mergeCell ref="F10:H10"/>
    <mergeCell ref="B55:B56"/>
    <mergeCell ref="L10:M10"/>
    <mergeCell ref="A17:A18"/>
    <mergeCell ref="D9:D12"/>
    <mergeCell ref="J10:J12"/>
    <mergeCell ref="B9:B12"/>
    <mergeCell ref="I10:I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2" max="16" man="1"/>
    <brk id="36" max="16" man="1"/>
    <brk id="54" max="16" man="1"/>
  </rowBreaks>
  <legacyDrawing r:id="rId2"/>
</worksheet>
</file>

<file path=xl/worksheets/sheet2.xml><?xml version="1.0" encoding="utf-8"?>
<worksheet xmlns="http://schemas.openxmlformats.org/spreadsheetml/2006/main" xmlns:r="http://schemas.openxmlformats.org/officeDocument/2006/relationships">
  <dimension ref="A1:R174"/>
  <sheetViews>
    <sheetView tabSelected="1" view="pageBreakPreview" zoomScale="75" zoomScaleNormal="75" zoomScaleSheetLayoutView="75" workbookViewId="0" topLeftCell="B1">
      <selection activeCell="E91" sqref="E91"/>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7" customWidth="1"/>
    <col min="6" max="6" width="15.75390625" style="4" customWidth="1"/>
    <col min="7" max="7" width="13.25390625" style="4" customWidth="1"/>
    <col min="8" max="8" width="12.25390625" style="4" customWidth="1"/>
    <col min="9" max="9" width="12.375" style="4" customWidth="1"/>
    <col min="10" max="10" width="1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5.75390625" style="4" customWidth="1"/>
    <col min="19" max="16384" width="9.125" style="1" customWidth="1"/>
  </cols>
  <sheetData>
    <row r="1" ht="12.75">
      <c r="P1" s="4" t="s">
        <v>0</v>
      </c>
    </row>
    <row r="2" ht="12.75">
      <c r="P2" s="4" t="s">
        <v>1</v>
      </c>
    </row>
    <row r="3" spans="2:16" ht="20.25">
      <c r="B3" s="6"/>
      <c r="C3" s="6"/>
      <c r="P3" s="4" t="s">
        <v>2</v>
      </c>
    </row>
    <row r="4" ht="12.75"/>
    <row r="5" ht="12.75"/>
    <row r="6" spans="5:16" ht="15.75">
      <c r="E6" s="38"/>
      <c r="F6" s="7" t="s">
        <v>52</v>
      </c>
      <c r="G6" s="7"/>
      <c r="H6" s="7"/>
      <c r="I6" s="7"/>
      <c r="J6" s="7"/>
      <c r="K6" s="7"/>
      <c r="L6" s="7"/>
      <c r="M6" s="7"/>
      <c r="P6" s="7"/>
    </row>
    <row r="7" spans="5:16" ht="13.5" customHeight="1">
      <c r="E7" s="38"/>
      <c r="F7" s="7"/>
      <c r="G7" s="7"/>
      <c r="H7" s="7"/>
      <c r="I7" s="7"/>
      <c r="J7" s="7"/>
      <c r="K7" s="7"/>
      <c r="L7" s="7"/>
      <c r="M7" s="7"/>
      <c r="P7" s="7"/>
    </row>
    <row r="8" ht="23.25" customHeight="1" thickBot="1">
      <c r="R8" s="4" t="s">
        <v>47</v>
      </c>
    </row>
    <row r="9" spans="2:18" ht="18" customHeight="1" thickBot="1">
      <c r="B9" s="282" t="s">
        <v>53</v>
      </c>
      <c r="C9" s="162"/>
      <c r="D9" s="285" t="s">
        <v>55</v>
      </c>
      <c r="E9" s="277" t="s">
        <v>56</v>
      </c>
      <c r="F9" s="300" t="s">
        <v>3</v>
      </c>
      <c r="G9" s="301"/>
      <c r="H9" s="301"/>
      <c r="I9" s="301"/>
      <c r="J9" s="302"/>
      <c r="K9" s="317" t="s">
        <v>4</v>
      </c>
      <c r="L9" s="295"/>
      <c r="M9" s="295"/>
      <c r="N9" s="295"/>
      <c r="O9" s="295"/>
      <c r="P9" s="295"/>
      <c r="Q9" s="295"/>
      <c r="R9" s="299" t="s">
        <v>5</v>
      </c>
    </row>
    <row r="10" spans="2:18" ht="12.75" customHeight="1" thickBot="1">
      <c r="B10" s="318"/>
      <c r="C10" s="163"/>
      <c r="D10" s="291"/>
      <c r="E10" s="278"/>
      <c r="F10" s="306" t="s">
        <v>6</v>
      </c>
      <c r="G10" s="294" t="s">
        <v>7</v>
      </c>
      <c r="H10" s="295"/>
      <c r="I10" s="296"/>
      <c r="J10" s="285" t="s">
        <v>8</v>
      </c>
      <c r="K10" s="280" t="s">
        <v>9</v>
      </c>
      <c r="L10" s="285" t="s">
        <v>10</v>
      </c>
      <c r="M10" s="273" t="s">
        <v>7</v>
      </c>
      <c r="N10" s="274"/>
      <c r="O10" s="280" t="s">
        <v>11</v>
      </c>
      <c r="P10" s="294" t="s">
        <v>12</v>
      </c>
      <c r="Q10" s="295"/>
      <c r="R10" s="286"/>
    </row>
    <row r="11" spans="2:18" ht="12.75" customHeight="1">
      <c r="B11" s="318"/>
      <c r="C11" s="163"/>
      <c r="D11" s="291"/>
      <c r="E11" s="278"/>
      <c r="F11" s="307"/>
      <c r="G11" s="280" t="s">
        <v>13</v>
      </c>
      <c r="H11" s="291" t="s">
        <v>14</v>
      </c>
      <c r="I11" s="280" t="s">
        <v>15</v>
      </c>
      <c r="J11" s="286"/>
      <c r="K11" s="280"/>
      <c r="L11" s="291"/>
      <c r="M11" s="303" t="s">
        <v>16</v>
      </c>
      <c r="N11" s="285" t="s">
        <v>15</v>
      </c>
      <c r="O11" s="280"/>
      <c r="P11" s="291" t="s">
        <v>17</v>
      </c>
      <c r="Q11" s="164" t="s">
        <v>18</v>
      </c>
      <c r="R11" s="286"/>
    </row>
    <row r="12" spans="2:18" ht="161.25" customHeight="1" thickBot="1">
      <c r="B12" s="318"/>
      <c r="C12" s="163" t="s">
        <v>54</v>
      </c>
      <c r="D12" s="293"/>
      <c r="E12" s="279"/>
      <c r="F12" s="308"/>
      <c r="G12" s="281"/>
      <c r="H12" s="292"/>
      <c r="I12" s="305"/>
      <c r="J12" s="287"/>
      <c r="K12" s="281"/>
      <c r="L12" s="293"/>
      <c r="M12" s="304"/>
      <c r="N12" s="292"/>
      <c r="O12" s="281"/>
      <c r="P12" s="292"/>
      <c r="Q12" s="165" t="s">
        <v>19</v>
      </c>
      <c r="R12" s="287"/>
    </row>
    <row r="13" spans="2:18" ht="0.75" customHeight="1" thickBot="1">
      <c r="B13" s="12">
        <v>1</v>
      </c>
      <c r="C13" s="12"/>
      <c r="D13" s="9">
        <v>2</v>
      </c>
      <c r="E13" s="39">
        <v>3</v>
      </c>
      <c r="F13" s="10">
        <v>4</v>
      </c>
      <c r="G13" s="9">
        <v>5</v>
      </c>
      <c r="H13" s="10">
        <v>6</v>
      </c>
      <c r="I13" s="11">
        <v>7</v>
      </c>
      <c r="J13" s="9">
        <v>8</v>
      </c>
      <c r="K13" s="12">
        <v>9</v>
      </c>
      <c r="L13" s="9">
        <v>10</v>
      </c>
      <c r="M13" s="10">
        <v>11</v>
      </c>
      <c r="N13" s="9">
        <v>12</v>
      </c>
      <c r="O13" s="10">
        <v>13</v>
      </c>
      <c r="P13" s="9">
        <v>14</v>
      </c>
      <c r="Q13" s="10">
        <v>15</v>
      </c>
      <c r="R13" s="9">
        <v>16</v>
      </c>
    </row>
    <row r="14" spans="2:18" ht="32.25" customHeight="1" thickBot="1">
      <c r="B14" s="151" t="s">
        <v>141</v>
      </c>
      <c r="C14" s="135"/>
      <c r="D14" s="127"/>
      <c r="E14" s="80" t="s">
        <v>73</v>
      </c>
      <c r="F14" s="43">
        <f>F16+F18+F21+F23</f>
        <v>8875650</v>
      </c>
      <c r="G14" s="43">
        <f>G16+G18+G21+G23</f>
        <v>8875650</v>
      </c>
      <c r="H14" s="43">
        <f aca="true" t="shared" si="0" ref="H14:N14">H16+H18+H21+H23</f>
        <v>5595832</v>
      </c>
      <c r="I14" s="43">
        <f t="shared" si="0"/>
        <v>565526</v>
      </c>
      <c r="J14" s="43"/>
      <c r="K14" s="43">
        <f t="shared" si="0"/>
        <v>0</v>
      </c>
      <c r="L14" s="43">
        <f t="shared" si="0"/>
        <v>0</v>
      </c>
      <c r="M14" s="43">
        <f t="shared" si="0"/>
        <v>0</v>
      </c>
      <c r="N14" s="43">
        <f t="shared" si="0"/>
        <v>0</v>
      </c>
      <c r="O14" s="43">
        <f>O16+O18</f>
        <v>0</v>
      </c>
      <c r="P14" s="43">
        <f>P16+P18</f>
        <v>0</v>
      </c>
      <c r="Q14" s="44">
        <f>Q16+Q18</f>
        <v>0</v>
      </c>
      <c r="R14" s="45">
        <f>F14+K14</f>
        <v>8875650</v>
      </c>
    </row>
    <row r="15" spans="2:18" ht="18" customHeight="1">
      <c r="B15" s="145"/>
      <c r="C15" s="136"/>
      <c r="D15" s="128"/>
      <c r="E15" s="81" t="s">
        <v>20</v>
      </c>
      <c r="F15" s="43"/>
      <c r="G15" s="43"/>
      <c r="H15" s="17"/>
      <c r="I15" s="47"/>
      <c r="J15" s="17"/>
      <c r="K15" s="46"/>
      <c r="L15" s="17"/>
      <c r="M15" s="46"/>
      <c r="N15" s="17"/>
      <c r="O15" s="46"/>
      <c r="P15" s="17"/>
      <c r="Q15" s="46"/>
      <c r="R15" s="48"/>
    </row>
    <row r="16" spans="2:18" ht="24" customHeight="1">
      <c r="B16" s="144"/>
      <c r="C16" s="166" t="s">
        <v>61</v>
      </c>
      <c r="D16" s="167"/>
      <c r="E16" s="168" t="s">
        <v>21</v>
      </c>
      <c r="F16" s="13">
        <f>F17</f>
        <v>7269844</v>
      </c>
      <c r="G16" s="13">
        <f>G17</f>
        <v>7269844</v>
      </c>
      <c r="H16" s="13">
        <f>H17</f>
        <v>4743956</v>
      </c>
      <c r="I16" s="13">
        <f>I17</f>
        <v>518418</v>
      </c>
      <c r="J16" s="13"/>
      <c r="K16" s="13">
        <f>K17</f>
        <v>0</v>
      </c>
      <c r="L16" s="14">
        <v>0</v>
      </c>
      <c r="M16" s="14">
        <v>0</v>
      </c>
      <c r="N16" s="14">
        <v>0</v>
      </c>
      <c r="O16" s="14">
        <f>O17</f>
        <v>0</v>
      </c>
      <c r="P16" s="14">
        <f>P17</f>
        <v>0</v>
      </c>
      <c r="Q16" s="49">
        <f>Q17</f>
        <v>0</v>
      </c>
      <c r="R16" s="50">
        <f>F16+K16</f>
        <v>7269844</v>
      </c>
    </row>
    <row r="17" spans="2:18" ht="48" customHeight="1">
      <c r="B17" s="205" t="s">
        <v>70</v>
      </c>
      <c r="C17" s="82" t="s">
        <v>59</v>
      </c>
      <c r="D17" s="126" t="s">
        <v>22</v>
      </c>
      <c r="E17" s="206" t="s">
        <v>190</v>
      </c>
      <c r="F17" s="84">
        <f>6900657+369187</f>
        <v>7269844</v>
      </c>
      <c r="G17" s="84">
        <f>6900657+369187</f>
        <v>7269844</v>
      </c>
      <c r="H17" s="85">
        <v>4743956</v>
      </c>
      <c r="I17" s="86">
        <v>518418</v>
      </c>
      <c r="J17" s="85"/>
      <c r="K17" s="13">
        <v>0</v>
      </c>
      <c r="L17" s="14">
        <v>0</v>
      </c>
      <c r="M17" s="14">
        <v>0</v>
      </c>
      <c r="N17" s="14">
        <v>0</v>
      </c>
      <c r="O17" s="14">
        <v>0</v>
      </c>
      <c r="P17" s="14">
        <v>0</v>
      </c>
      <c r="Q17" s="49">
        <v>0</v>
      </c>
      <c r="R17" s="51">
        <f>F17+K17</f>
        <v>7269844</v>
      </c>
    </row>
    <row r="18" spans="2:18" ht="32.25" customHeight="1">
      <c r="B18" s="207"/>
      <c r="C18" s="169" t="s">
        <v>62</v>
      </c>
      <c r="D18" s="170"/>
      <c r="E18" s="171" t="s">
        <v>23</v>
      </c>
      <c r="F18" s="84">
        <f>F19+F20</f>
        <v>1143954</v>
      </c>
      <c r="G18" s="84">
        <f aca="true" t="shared" si="1" ref="G18:L18">G19+G20</f>
        <v>1143954</v>
      </c>
      <c r="H18" s="84">
        <f t="shared" si="1"/>
        <v>851876</v>
      </c>
      <c r="I18" s="84">
        <f t="shared" si="1"/>
        <v>47108</v>
      </c>
      <c r="J18" s="84"/>
      <c r="K18" s="84">
        <f t="shared" si="1"/>
        <v>0</v>
      </c>
      <c r="L18" s="84">
        <f t="shared" si="1"/>
        <v>0</v>
      </c>
      <c r="M18" s="84">
        <f>M19</f>
        <v>0</v>
      </c>
      <c r="N18" s="84">
        <f>N19</f>
        <v>0</v>
      </c>
      <c r="O18" s="84">
        <f>O19</f>
        <v>0</v>
      </c>
      <c r="P18" s="84">
        <f>P19</f>
        <v>0</v>
      </c>
      <c r="Q18" s="95">
        <f>Q19</f>
        <v>0</v>
      </c>
      <c r="R18" s="181">
        <f>R19+R20</f>
        <v>1143954</v>
      </c>
    </row>
    <row r="19" spans="2:18" ht="29.25" customHeight="1">
      <c r="B19" s="202" t="s">
        <v>158</v>
      </c>
      <c r="C19" s="121" t="s">
        <v>64</v>
      </c>
      <c r="D19" s="126" t="s">
        <v>24</v>
      </c>
      <c r="E19" s="88" t="s">
        <v>63</v>
      </c>
      <c r="F19" s="89">
        <f>1101934+10060</f>
        <v>1111994</v>
      </c>
      <c r="G19" s="89">
        <f>1101934+10060</f>
        <v>1111994</v>
      </c>
      <c r="H19" s="90">
        <v>851876</v>
      </c>
      <c r="I19" s="91">
        <v>47108</v>
      </c>
      <c r="J19" s="90"/>
      <c r="K19" s="16">
        <v>0</v>
      </c>
      <c r="L19" s="17">
        <v>0</v>
      </c>
      <c r="M19" s="17">
        <v>0</v>
      </c>
      <c r="N19" s="17">
        <v>0</v>
      </c>
      <c r="O19" s="17">
        <v>0</v>
      </c>
      <c r="P19" s="17">
        <v>0</v>
      </c>
      <c r="Q19" s="47">
        <v>0</v>
      </c>
      <c r="R19" s="51">
        <f aca="true" t="shared" si="2" ref="R19:R25">F19+K19</f>
        <v>1111994</v>
      </c>
    </row>
    <row r="20" spans="2:18" ht="29.25" customHeight="1">
      <c r="B20" s="202" t="s">
        <v>165</v>
      </c>
      <c r="C20" s="121" t="s">
        <v>166</v>
      </c>
      <c r="D20" s="126" t="s">
        <v>24</v>
      </c>
      <c r="E20" s="88" t="s">
        <v>187</v>
      </c>
      <c r="F20" s="89">
        <v>31960</v>
      </c>
      <c r="G20" s="89">
        <v>31960</v>
      </c>
      <c r="H20" s="89">
        <v>0</v>
      </c>
      <c r="I20" s="90">
        <v>0</v>
      </c>
      <c r="J20" s="89"/>
      <c r="K20" s="16">
        <v>0</v>
      </c>
      <c r="L20" s="17">
        <v>0</v>
      </c>
      <c r="M20" s="17">
        <v>0</v>
      </c>
      <c r="N20" s="17">
        <v>0</v>
      </c>
      <c r="O20" s="17">
        <v>0</v>
      </c>
      <c r="P20" s="17">
        <v>0</v>
      </c>
      <c r="Q20" s="47">
        <v>0</v>
      </c>
      <c r="R20" s="51">
        <f t="shared" si="2"/>
        <v>31960</v>
      </c>
    </row>
    <row r="21" spans="2:18" ht="29.25" customHeight="1">
      <c r="B21" s="202"/>
      <c r="C21" s="121" t="s">
        <v>151</v>
      </c>
      <c r="D21" s="126"/>
      <c r="E21" s="171" t="s">
        <v>152</v>
      </c>
      <c r="F21" s="89">
        <f>F22</f>
        <v>161852</v>
      </c>
      <c r="G21" s="89">
        <f aca="true" t="shared" si="3" ref="G21:Q21">G22</f>
        <v>161852</v>
      </c>
      <c r="H21" s="89">
        <f t="shared" si="3"/>
        <v>0</v>
      </c>
      <c r="I21" s="89">
        <f t="shared" si="3"/>
        <v>0</v>
      </c>
      <c r="J21" s="89"/>
      <c r="K21" s="89">
        <f t="shared" si="3"/>
        <v>0</v>
      </c>
      <c r="L21" s="89">
        <f t="shared" si="3"/>
        <v>0</v>
      </c>
      <c r="M21" s="89">
        <f t="shared" si="3"/>
        <v>0</v>
      </c>
      <c r="N21" s="89">
        <f t="shared" si="3"/>
        <v>0</v>
      </c>
      <c r="O21" s="89">
        <f t="shared" si="3"/>
        <v>0</v>
      </c>
      <c r="P21" s="89">
        <f t="shared" si="3"/>
        <v>0</v>
      </c>
      <c r="Q21" s="102">
        <f t="shared" si="3"/>
        <v>0</v>
      </c>
      <c r="R21" s="51">
        <f t="shared" si="2"/>
        <v>161852</v>
      </c>
    </row>
    <row r="22" spans="2:18" ht="28.5" customHeight="1">
      <c r="B22" s="202" t="s">
        <v>148</v>
      </c>
      <c r="C22" s="121" t="s">
        <v>149</v>
      </c>
      <c r="D22" s="126" t="s">
        <v>150</v>
      </c>
      <c r="E22" s="88" t="s">
        <v>153</v>
      </c>
      <c r="F22" s="89">
        <f>23691+120000+18161</f>
        <v>161852</v>
      </c>
      <c r="G22" s="89">
        <f>23691+120000+18161</f>
        <v>161852</v>
      </c>
      <c r="H22" s="89">
        <v>0</v>
      </c>
      <c r="I22" s="102">
        <v>0</v>
      </c>
      <c r="J22" s="90"/>
      <c r="K22" s="16">
        <v>0</v>
      </c>
      <c r="L22" s="16">
        <v>0</v>
      </c>
      <c r="M22" s="16">
        <v>0</v>
      </c>
      <c r="N22" s="16">
        <v>0</v>
      </c>
      <c r="O22" s="16">
        <v>0</v>
      </c>
      <c r="P22" s="16">
        <v>0</v>
      </c>
      <c r="Q22" s="46">
        <v>0</v>
      </c>
      <c r="R22" s="51">
        <f t="shared" si="2"/>
        <v>161852</v>
      </c>
    </row>
    <row r="23" spans="2:18" ht="28.5" customHeight="1">
      <c r="B23" s="202"/>
      <c r="C23" s="121" t="s">
        <v>185</v>
      </c>
      <c r="D23" s="126"/>
      <c r="E23" s="203" t="s">
        <v>186</v>
      </c>
      <c r="F23" s="90">
        <f>F24</f>
        <v>300000</v>
      </c>
      <c r="G23" s="89">
        <f>G24</f>
        <v>300000</v>
      </c>
      <c r="H23" s="89">
        <f aca="true" t="shared" si="4" ref="H23:Q23">H24</f>
        <v>0</v>
      </c>
      <c r="I23" s="89">
        <f t="shared" si="4"/>
        <v>0</v>
      </c>
      <c r="J23" s="89"/>
      <c r="K23" s="89">
        <f t="shared" si="4"/>
        <v>0</v>
      </c>
      <c r="L23" s="89">
        <f t="shared" si="4"/>
        <v>0</v>
      </c>
      <c r="M23" s="89">
        <f t="shared" si="4"/>
        <v>0</v>
      </c>
      <c r="N23" s="89">
        <f t="shared" si="4"/>
        <v>0</v>
      </c>
      <c r="O23" s="89">
        <f t="shared" si="4"/>
        <v>0</v>
      </c>
      <c r="P23" s="89">
        <f t="shared" si="4"/>
        <v>0</v>
      </c>
      <c r="Q23" s="89">
        <f t="shared" si="4"/>
        <v>0</v>
      </c>
      <c r="R23" s="51">
        <f t="shared" si="2"/>
        <v>300000</v>
      </c>
    </row>
    <row r="24" spans="2:18" ht="28.5" customHeight="1">
      <c r="B24" s="202" t="s">
        <v>167</v>
      </c>
      <c r="C24" s="121" t="s">
        <v>168</v>
      </c>
      <c r="D24" s="126" t="s">
        <v>169</v>
      </c>
      <c r="E24" s="88" t="s">
        <v>170</v>
      </c>
      <c r="F24" s="89">
        <v>300000</v>
      </c>
      <c r="G24" s="89">
        <v>300000</v>
      </c>
      <c r="H24" s="89">
        <v>0</v>
      </c>
      <c r="I24" s="90">
        <v>0</v>
      </c>
      <c r="J24" s="89"/>
      <c r="K24" s="16">
        <v>0</v>
      </c>
      <c r="L24" s="16">
        <v>0</v>
      </c>
      <c r="M24" s="16">
        <v>0</v>
      </c>
      <c r="N24" s="16">
        <v>0</v>
      </c>
      <c r="O24" s="16">
        <v>0</v>
      </c>
      <c r="P24" s="16">
        <v>0</v>
      </c>
      <c r="Q24" s="46">
        <v>0</v>
      </c>
      <c r="R24" s="51">
        <f t="shared" si="2"/>
        <v>300000</v>
      </c>
    </row>
    <row r="25" spans="2:18" ht="37.5" customHeight="1">
      <c r="B25" s="205" t="s">
        <v>140</v>
      </c>
      <c r="C25" s="82"/>
      <c r="D25" s="129"/>
      <c r="E25" s="93" t="s">
        <v>72</v>
      </c>
      <c r="F25" s="89">
        <f>F27+F29</f>
        <v>3442054</v>
      </c>
      <c r="G25" s="84">
        <f aca="true" t="shared" si="5" ref="G25:Q25">G27+G29</f>
        <v>3442054</v>
      </c>
      <c r="H25" s="84">
        <f t="shared" si="5"/>
        <v>304869</v>
      </c>
      <c r="I25" s="84">
        <f t="shared" si="5"/>
        <v>42604</v>
      </c>
      <c r="J25" s="84"/>
      <c r="K25" s="13">
        <f t="shared" si="5"/>
        <v>26741</v>
      </c>
      <c r="L25" s="13">
        <f t="shared" si="5"/>
        <v>26741</v>
      </c>
      <c r="M25" s="13">
        <f t="shared" si="5"/>
        <v>0</v>
      </c>
      <c r="N25" s="13">
        <f t="shared" si="5"/>
        <v>0</v>
      </c>
      <c r="O25" s="13">
        <f t="shared" si="5"/>
        <v>0</v>
      </c>
      <c r="P25" s="13">
        <f t="shared" si="5"/>
        <v>0</v>
      </c>
      <c r="Q25" s="52">
        <f t="shared" si="5"/>
        <v>0</v>
      </c>
      <c r="R25" s="51">
        <f t="shared" si="2"/>
        <v>3468795</v>
      </c>
    </row>
    <row r="26" spans="2:18" ht="22.5" customHeight="1">
      <c r="B26" s="205"/>
      <c r="C26" s="82"/>
      <c r="D26" s="129"/>
      <c r="E26" s="94" t="s">
        <v>25</v>
      </c>
      <c r="F26" s="95"/>
      <c r="G26" s="85"/>
      <c r="H26" s="86"/>
      <c r="I26" s="86"/>
      <c r="J26" s="85"/>
      <c r="K26" s="13"/>
      <c r="L26" s="13"/>
      <c r="M26" s="14"/>
      <c r="N26" s="14"/>
      <c r="O26" s="14"/>
      <c r="P26" s="14"/>
      <c r="Q26" s="49"/>
      <c r="R26" s="51"/>
    </row>
    <row r="27" spans="2:18" ht="32.25" customHeight="1">
      <c r="B27" s="207"/>
      <c r="C27" s="169" t="s">
        <v>61</v>
      </c>
      <c r="D27" s="170"/>
      <c r="E27" s="172" t="s">
        <v>21</v>
      </c>
      <c r="F27" s="5">
        <f>F28</f>
        <v>419677</v>
      </c>
      <c r="G27" s="90">
        <f>G28</f>
        <v>419677</v>
      </c>
      <c r="H27" s="5">
        <f>H28</f>
        <v>304869</v>
      </c>
      <c r="I27" s="90">
        <f>I28</f>
        <v>20227</v>
      </c>
      <c r="J27" s="96"/>
      <c r="K27" s="18">
        <v>0</v>
      </c>
      <c r="L27" s="19">
        <v>0</v>
      </c>
      <c r="M27" s="19">
        <v>0</v>
      </c>
      <c r="N27" s="19">
        <v>0</v>
      </c>
      <c r="O27" s="19">
        <v>0</v>
      </c>
      <c r="P27" s="19">
        <v>0</v>
      </c>
      <c r="Q27" s="53">
        <v>0</v>
      </c>
      <c r="R27" s="51">
        <f>F27+K27</f>
        <v>419677</v>
      </c>
    </row>
    <row r="28" spans="2:18" ht="47.25" customHeight="1">
      <c r="B28" s="205" t="s">
        <v>68</v>
      </c>
      <c r="C28" s="82" t="s">
        <v>59</v>
      </c>
      <c r="D28" s="126" t="s">
        <v>22</v>
      </c>
      <c r="E28" s="206" t="s">
        <v>190</v>
      </c>
      <c r="F28" s="89">
        <f>352322+67355</f>
        <v>419677</v>
      </c>
      <c r="G28" s="89">
        <f>352322+67355</f>
        <v>419677</v>
      </c>
      <c r="H28" s="90">
        <f>249660+55209</f>
        <v>304869</v>
      </c>
      <c r="I28" s="91">
        <v>20227</v>
      </c>
      <c r="J28" s="90"/>
      <c r="K28" s="16">
        <v>0</v>
      </c>
      <c r="L28" s="17">
        <v>0</v>
      </c>
      <c r="M28" s="17">
        <v>0</v>
      </c>
      <c r="N28" s="17">
        <v>0</v>
      </c>
      <c r="O28" s="17">
        <v>0</v>
      </c>
      <c r="P28" s="17">
        <v>0</v>
      </c>
      <c r="Q28" s="47">
        <v>0</v>
      </c>
      <c r="R28" s="51">
        <f>F28+K28</f>
        <v>419677</v>
      </c>
    </row>
    <row r="29" spans="2:18" ht="33.75" customHeight="1">
      <c r="B29" s="208"/>
      <c r="C29" s="173" t="s">
        <v>65</v>
      </c>
      <c r="D29" s="174"/>
      <c r="E29" s="172" t="s">
        <v>26</v>
      </c>
      <c r="F29" s="97">
        <f>F30</f>
        <v>3022377</v>
      </c>
      <c r="G29" s="97">
        <f>G30</f>
        <v>3022377</v>
      </c>
      <c r="H29" s="96">
        <f>H30</f>
        <v>0</v>
      </c>
      <c r="I29" s="96">
        <f>I30</f>
        <v>22377</v>
      </c>
      <c r="J29" s="96"/>
      <c r="K29" s="19">
        <f aca="true" t="shared" si="6" ref="K29:Q29">K30</f>
        <v>26741</v>
      </c>
      <c r="L29" s="19">
        <f t="shared" si="6"/>
        <v>26741</v>
      </c>
      <c r="M29" s="19">
        <f t="shared" si="6"/>
        <v>0</v>
      </c>
      <c r="N29" s="19">
        <f t="shared" si="6"/>
        <v>0</v>
      </c>
      <c r="O29" s="19">
        <f t="shared" si="6"/>
        <v>0</v>
      </c>
      <c r="P29" s="19">
        <f t="shared" si="6"/>
        <v>0</v>
      </c>
      <c r="Q29" s="53">
        <f t="shared" si="6"/>
        <v>0</v>
      </c>
      <c r="R29" s="51">
        <f>F29+K29</f>
        <v>3049118</v>
      </c>
    </row>
    <row r="30" spans="2:18" ht="30.75" customHeight="1" thickBot="1">
      <c r="B30" s="209" t="s">
        <v>67</v>
      </c>
      <c r="C30" s="143" t="s">
        <v>66</v>
      </c>
      <c r="D30" s="126" t="s">
        <v>27</v>
      </c>
      <c r="E30" s="88" t="s">
        <v>28</v>
      </c>
      <c r="F30" s="210">
        <f>1022377+2000000</f>
        <v>3022377</v>
      </c>
      <c r="G30" s="210">
        <f>1022377+2000000</f>
        <v>3022377</v>
      </c>
      <c r="H30" s="98">
        <v>0</v>
      </c>
      <c r="I30" s="98">
        <v>22377</v>
      </c>
      <c r="J30" s="90"/>
      <c r="K30" s="17">
        <v>26741</v>
      </c>
      <c r="L30" s="17">
        <v>26741</v>
      </c>
      <c r="M30" s="17">
        <v>0</v>
      </c>
      <c r="N30" s="17">
        <v>0</v>
      </c>
      <c r="O30" s="17">
        <v>0</v>
      </c>
      <c r="P30" s="17">
        <v>0</v>
      </c>
      <c r="Q30" s="47">
        <v>0</v>
      </c>
      <c r="R30" s="182">
        <f>F30+K30</f>
        <v>3049118</v>
      </c>
    </row>
    <row r="31" spans="2:18" ht="33.75" customHeight="1" thickBot="1">
      <c r="B31" s="138" t="s">
        <v>138</v>
      </c>
      <c r="C31" s="138"/>
      <c r="D31" s="130"/>
      <c r="E31" s="99" t="s">
        <v>139</v>
      </c>
      <c r="F31" s="100">
        <f aca="true" t="shared" si="7" ref="F31:Q31">F33+F38+F83+F35</f>
        <v>282268910</v>
      </c>
      <c r="G31" s="100">
        <f t="shared" si="7"/>
        <v>282268910</v>
      </c>
      <c r="H31" s="100">
        <f t="shared" si="7"/>
        <v>11300583</v>
      </c>
      <c r="I31" s="100">
        <f t="shared" si="7"/>
        <v>643939</v>
      </c>
      <c r="J31" s="100"/>
      <c r="K31" s="100">
        <f t="shared" si="7"/>
        <v>57740</v>
      </c>
      <c r="L31" s="100">
        <f t="shared" si="7"/>
        <v>57740</v>
      </c>
      <c r="M31" s="100">
        <f t="shared" si="7"/>
        <v>42808</v>
      </c>
      <c r="N31" s="100">
        <f t="shared" si="7"/>
        <v>0</v>
      </c>
      <c r="O31" s="100">
        <f t="shared" si="7"/>
        <v>0</v>
      </c>
      <c r="P31" s="100">
        <f t="shared" si="7"/>
        <v>0</v>
      </c>
      <c r="Q31" s="100">
        <f t="shared" si="7"/>
        <v>0</v>
      </c>
      <c r="R31" s="182">
        <f>F31+K31</f>
        <v>282326650</v>
      </c>
    </row>
    <row r="32" spans="2:18" ht="26.25" customHeight="1">
      <c r="B32" s="139"/>
      <c r="C32" s="139"/>
      <c r="D32" s="129"/>
      <c r="E32" s="101" t="s">
        <v>25</v>
      </c>
      <c r="F32" s="89"/>
      <c r="G32" s="89"/>
      <c r="H32" s="89"/>
      <c r="I32" s="102"/>
      <c r="J32" s="90"/>
      <c r="K32" s="16"/>
      <c r="L32" s="16"/>
      <c r="M32" s="16"/>
      <c r="N32" s="16"/>
      <c r="O32" s="16"/>
      <c r="P32" s="16"/>
      <c r="Q32" s="46"/>
      <c r="R32" s="48"/>
    </row>
    <row r="33" spans="2:18" ht="29.25" customHeight="1">
      <c r="B33" s="87"/>
      <c r="C33" s="169" t="s">
        <v>61</v>
      </c>
      <c r="D33" s="170"/>
      <c r="E33" s="172" t="s">
        <v>21</v>
      </c>
      <c r="F33" s="89">
        <f>F34</f>
        <v>9327336</v>
      </c>
      <c r="G33" s="89">
        <f>G34</f>
        <v>9327336</v>
      </c>
      <c r="H33" s="90">
        <f>H34</f>
        <v>6786336</v>
      </c>
      <c r="I33" s="91">
        <f>I34</f>
        <v>445070</v>
      </c>
      <c r="J33" s="90"/>
      <c r="K33" s="16">
        <v>0</v>
      </c>
      <c r="L33" s="17">
        <v>0</v>
      </c>
      <c r="M33" s="17">
        <v>0</v>
      </c>
      <c r="N33" s="17">
        <v>0</v>
      </c>
      <c r="O33" s="17">
        <v>0</v>
      </c>
      <c r="P33" s="17">
        <v>0</v>
      </c>
      <c r="Q33" s="47">
        <v>0</v>
      </c>
      <c r="R33" s="48">
        <f aca="true" t="shared" si="8" ref="R33:R55">F33+K33</f>
        <v>9327336</v>
      </c>
    </row>
    <row r="34" spans="2:18" ht="45" customHeight="1">
      <c r="B34" s="143" t="s">
        <v>69</v>
      </c>
      <c r="C34" s="143" t="s">
        <v>59</v>
      </c>
      <c r="D34" s="126" t="s">
        <v>22</v>
      </c>
      <c r="E34" s="206" t="s">
        <v>190</v>
      </c>
      <c r="F34" s="89">
        <f>9117891+209445</f>
        <v>9327336</v>
      </c>
      <c r="G34" s="89">
        <f>9117891+209445</f>
        <v>9327336</v>
      </c>
      <c r="H34" s="90">
        <v>6786336</v>
      </c>
      <c r="I34" s="91">
        <v>445070</v>
      </c>
      <c r="J34" s="90"/>
      <c r="K34" s="16">
        <v>0</v>
      </c>
      <c r="L34" s="17">
        <v>0</v>
      </c>
      <c r="M34" s="17">
        <v>0</v>
      </c>
      <c r="N34" s="17">
        <v>0</v>
      </c>
      <c r="O34" s="17">
        <v>0</v>
      </c>
      <c r="P34" s="17">
        <v>0</v>
      </c>
      <c r="Q34" s="47">
        <f>24.945-24.945</f>
        <v>0</v>
      </c>
      <c r="R34" s="48">
        <f t="shared" si="8"/>
        <v>9327336</v>
      </c>
    </row>
    <row r="35" spans="2:18" ht="41.25" customHeight="1">
      <c r="B35" s="217"/>
      <c r="C35" s="169" t="s">
        <v>131</v>
      </c>
      <c r="D35" s="170"/>
      <c r="E35" s="218" t="s">
        <v>38</v>
      </c>
      <c r="F35" s="89">
        <f>F36</f>
        <v>1026838</v>
      </c>
      <c r="G35" s="89">
        <f>G36</f>
        <v>1026838</v>
      </c>
      <c r="H35" s="89">
        <f>H36</f>
        <v>0</v>
      </c>
      <c r="I35" s="89">
        <f>I36</f>
        <v>0</v>
      </c>
      <c r="J35" s="89"/>
      <c r="K35" s="16">
        <f aca="true" t="shared" si="9" ref="K35:Q35">K36</f>
        <v>0</v>
      </c>
      <c r="L35" s="16">
        <f t="shared" si="9"/>
        <v>0</v>
      </c>
      <c r="M35" s="16">
        <f t="shared" si="9"/>
        <v>0</v>
      </c>
      <c r="N35" s="16">
        <f t="shared" si="9"/>
        <v>0</v>
      </c>
      <c r="O35" s="16">
        <f t="shared" si="9"/>
        <v>0</v>
      </c>
      <c r="P35" s="16">
        <f t="shared" si="9"/>
        <v>0</v>
      </c>
      <c r="Q35" s="46">
        <f t="shared" si="9"/>
        <v>0</v>
      </c>
      <c r="R35" s="48">
        <f t="shared" si="8"/>
        <v>1026838</v>
      </c>
    </row>
    <row r="36" spans="2:18" ht="48" customHeight="1">
      <c r="B36" s="309" t="s">
        <v>132</v>
      </c>
      <c r="C36" s="311" t="s">
        <v>31</v>
      </c>
      <c r="D36" s="126" t="s">
        <v>39</v>
      </c>
      <c r="E36" s="197" t="s">
        <v>164</v>
      </c>
      <c r="F36" s="89">
        <f>F37</f>
        <v>1026838</v>
      </c>
      <c r="G36" s="89">
        <f>G37</f>
        <v>1026838</v>
      </c>
      <c r="H36" s="90">
        <v>0</v>
      </c>
      <c r="I36" s="91">
        <v>0</v>
      </c>
      <c r="J36" s="90"/>
      <c r="K36" s="16">
        <f>K37</f>
        <v>0</v>
      </c>
      <c r="L36" s="17">
        <v>0</v>
      </c>
      <c r="M36" s="17">
        <v>0</v>
      </c>
      <c r="N36" s="17">
        <v>0</v>
      </c>
      <c r="O36" s="17">
        <v>0</v>
      </c>
      <c r="P36" s="17">
        <v>0</v>
      </c>
      <c r="Q36" s="47">
        <v>0</v>
      </c>
      <c r="R36" s="48">
        <f t="shared" si="8"/>
        <v>1026838</v>
      </c>
    </row>
    <row r="37" spans="2:18" ht="92.25" customHeight="1">
      <c r="B37" s="310"/>
      <c r="C37" s="312"/>
      <c r="D37" s="129"/>
      <c r="E37" s="198" t="s">
        <v>163</v>
      </c>
      <c r="F37" s="89">
        <v>1026838</v>
      </c>
      <c r="G37" s="89">
        <v>1026838</v>
      </c>
      <c r="H37" s="90">
        <v>0</v>
      </c>
      <c r="I37" s="91">
        <v>0</v>
      </c>
      <c r="J37" s="90"/>
      <c r="K37" s="16">
        <v>0</v>
      </c>
      <c r="L37" s="17">
        <v>0</v>
      </c>
      <c r="M37" s="17">
        <v>0</v>
      </c>
      <c r="N37" s="17">
        <v>0</v>
      </c>
      <c r="O37" s="17">
        <v>0</v>
      </c>
      <c r="P37" s="17">
        <v>0</v>
      </c>
      <c r="Q37" s="47">
        <v>0</v>
      </c>
      <c r="R37" s="48">
        <f t="shared" si="8"/>
        <v>1026838</v>
      </c>
    </row>
    <row r="38" spans="2:18" ht="40.5" customHeight="1">
      <c r="B38" s="211"/>
      <c r="C38" s="169" t="s">
        <v>62</v>
      </c>
      <c r="D38" s="170"/>
      <c r="E38" s="171" t="s">
        <v>23</v>
      </c>
      <c r="F38" s="89">
        <f>F39+F41+F44+F46+F48+F50+F52+F54+F55+F56+F58+F60+F62+F64+F66+F68+F70+F72+F74+F76+F77+F78+F79+F81</f>
        <v>271276736</v>
      </c>
      <c r="G38" s="89">
        <f aca="true" t="shared" si="10" ref="G38:R38">G39+G41+G44+G46+G48+G50+G52+G54+G55+G56+G58+G60+G62+G64+G66+G68+G70+G72+G74+G76+G77+G78+G79+G81</f>
        <v>271276736</v>
      </c>
      <c r="H38" s="89">
        <f t="shared" si="10"/>
        <v>4514247</v>
      </c>
      <c r="I38" s="89">
        <f t="shared" si="10"/>
        <v>198869</v>
      </c>
      <c r="J38" s="89">
        <f t="shared" si="10"/>
        <v>0</v>
      </c>
      <c r="K38" s="89">
        <f t="shared" si="10"/>
        <v>57740</v>
      </c>
      <c r="L38" s="89">
        <f t="shared" si="10"/>
        <v>57740</v>
      </c>
      <c r="M38" s="89">
        <f t="shared" si="10"/>
        <v>42808</v>
      </c>
      <c r="N38" s="89">
        <f t="shared" si="10"/>
        <v>0</v>
      </c>
      <c r="O38" s="89">
        <f t="shared" si="10"/>
        <v>0</v>
      </c>
      <c r="P38" s="89">
        <f t="shared" si="10"/>
        <v>0</v>
      </c>
      <c r="Q38" s="89">
        <f t="shared" si="10"/>
        <v>0</v>
      </c>
      <c r="R38" s="89">
        <f t="shared" si="10"/>
        <v>271334476</v>
      </c>
    </row>
    <row r="39" spans="1:18" ht="132" customHeight="1">
      <c r="A39" s="1">
        <v>90201</v>
      </c>
      <c r="B39" s="82" t="s">
        <v>74</v>
      </c>
      <c r="C39" s="82" t="s">
        <v>60</v>
      </c>
      <c r="D39" s="126" t="s">
        <v>29</v>
      </c>
      <c r="E39" s="88" t="s">
        <v>71</v>
      </c>
      <c r="F39" s="89">
        <f>F40</f>
        <v>11756925</v>
      </c>
      <c r="G39" s="89">
        <f>G40</f>
        <v>11756925</v>
      </c>
      <c r="H39" s="90">
        <v>0</v>
      </c>
      <c r="I39" s="91">
        <v>0</v>
      </c>
      <c r="J39" s="90"/>
      <c r="K39" s="16">
        <f>K40</f>
        <v>0</v>
      </c>
      <c r="L39" s="17">
        <v>0</v>
      </c>
      <c r="M39" s="17">
        <v>0</v>
      </c>
      <c r="N39" s="17">
        <v>0</v>
      </c>
      <c r="O39" s="17">
        <v>0</v>
      </c>
      <c r="P39" s="17">
        <v>0</v>
      </c>
      <c r="Q39" s="47">
        <v>0</v>
      </c>
      <c r="R39" s="48">
        <f t="shared" si="8"/>
        <v>11756925</v>
      </c>
    </row>
    <row r="40" spans="2:18" ht="71.25" customHeight="1">
      <c r="B40" s="212"/>
      <c r="C40" s="137"/>
      <c r="D40" s="126"/>
      <c r="E40" s="103" t="s">
        <v>45</v>
      </c>
      <c r="F40" s="89">
        <v>11756925</v>
      </c>
      <c r="G40" s="89">
        <v>11756925</v>
      </c>
      <c r="H40" s="90">
        <v>0</v>
      </c>
      <c r="I40" s="91">
        <v>0</v>
      </c>
      <c r="J40" s="90"/>
      <c r="K40" s="16">
        <v>0</v>
      </c>
      <c r="L40" s="17">
        <v>0</v>
      </c>
      <c r="M40" s="17">
        <v>0</v>
      </c>
      <c r="N40" s="17">
        <v>0</v>
      </c>
      <c r="O40" s="17">
        <v>0</v>
      </c>
      <c r="P40" s="17">
        <v>0</v>
      </c>
      <c r="Q40" s="47">
        <v>0</v>
      </c>
      <c r="R40" s="196">
        <f t="shared" si="8"/>
        <v>11756925</v>
      </c>
    </row>
    <row r="41" spans="2:18" ht="191.25" customHeight="1" thickBot="1">
      <c r="B41" s="150" t="s">
        <v>79</v>
      </c>
      <c r="C41" s="150" t="s">
        <v>78</v>
      </c>
      <c r="D41" s="132" t="s">
        <v>29</v>
      </c>
      <c r="E41" s="109" t="s">
        <v>161</v>
      </c>
      <c r="F41" s="110">
        <f>F43</f>
        <v>2710284</v>
      </c>
      <c r="G41" s="110">
        <f>G43</f>
        <v>2710284</v>
      </c>
      <c r="H41" s="111">
        <v>0</v>
      </c>
      <c r="I41" s="112">
        <v>0</v>
      </c>
      <c r="J41" s="111"/>
      <c r="K41" s="56">
        <f>K43</f>
        <v>0</v>
      </c>
      <c r="L41" s="57">
        <v>0</v>
      </c>
      <c r="M41" s="57">
        <v>0</v>
      </c>
      <c r="N41" s="57">
        <v>0</v>
      </c>
      <c r="O41" s="57">
        <v>0</v>
      </c>
      <c r="P41" s="57">
        <v>0</v>
      </c>
      <c r="Q41" s="58">
        <v>0</v>
      </c>
      <c r="R41" s="59">
        <f>F41+K41</f>
        <v>2710284</v>
      </c>
    </row>
    <row r="42" spans="2:18" ht="138" customHeight="1">
      <c r="B42" s="147"/>
      <c r="C42" s="147"/>
      <c r="D42" s="148"/>
      <c r="E42" s="149" t="s">
        <v>162</v>
      </c>
      <c r="F42" s="115"/>
      <c r="G42" s="115"/>
      <c r="H42" s="116"/>
      <c r="I42" s="117"/>
      <c r="J42" s="116"/>
      <c r="K42" s="60"/>
      <c r="L42" s="61"/>
      <c r="M42" s="61"/>
      <c r="N42" s="61"/>
      <c r="O42" s="61"/>
      <c r="P42" s="61"/>
      <c r="Q42" s="62"/>
      <c r="R42" s="63"/>
    </row>
    <row r="43" spans="2:18" ht="66" customHeight="1">
      <c r="B43" s="141"/>
      <c r="C43" s="141"/>
      <c r="D43" s="129"/>
      <c r="E43" s="113" t="s">
        <v>146</v>
      </c>
      <c r="F43" s="89">
        <v>2710284</v>
      </c>
      <c r="G43" s="89">
        <v>2710284</v>
      </c>
      <c r="H43" s="90">
        <v>0</v>
      </c>
      <c r="I43" s="91">
        <v>0</v>
      </c>
      <c r="J43" s="90"/>
      <c r="K43" s="16">
        <v>0</v>
      </c>
      <c r="L43" s="17">
        <v>0</v>
      </c>
      <c r="M43" s="17">
        <v>0</v>
      </c>
      <c r="N43" s="17">
        <v>0</v>
      </c>
      <c r="O43" s="17">
        <v>0</v>
      </c>
      <c r="P43" s="17">
        <v>0</v>
      </c>
      <c r="Q43" s="47">
        <v>0</v>
      </c>
      <c r="R43" s="48">
        <f aca="true" t="shared" si="11" ref="R43:R49">F43+K43</f>
        <v>2710284</v>
      </c>
    </row>
    <row r="44" spans="2:18" ht="66" customHeight="1">
      <c r="B44" s="146" t="s">
        <v>81</v>
      </c>
      <c r="C44" s="146" t="s">
        <v>80</v>
      </c>
      <c r="D44" s="131" t="s">
        <v>30</v>
      </c>
      <c r="E44" s="114" t="s">
        <v>82</v>
      </c>
      <c r="F44" s="89">
        <f>F45</f>
        <v>1303735</v>
      </c>
      <c r="G44" s="115">
        <f>G45</f>
        <v>1303735</v>
      </c>
      <c r="H44" s="116">
        <v>0</v>
      </c>
      <c r="I44" s="117">
        <v>0</v>
      </c>
      <c r="J44" s="116"/>
      <c r="K44" s="60">
        <f>K45</f>
        <v>0</v>
      </c>
      <c r="L44" s="61">
        <v>0</v>
      </c>
      <c r="M44" s="61">
        <v>0</v>
      </c>
      <c r="N44" s="61">
        <v>0</v>
      </c>
      <c r="O44" s="61">
        <v>0</v>
      </c>
      <c r="P44" s="61">
        <v>0</v>
      </c>
      <c r="Q44" s="62">
        <v>0</v>
      </c>
      <c r="R44" s="63">
        <f t="shared" si="11"/>
        <v>1303735</v>
      </c>
    </row>
    <row r="45" spans="2:18" ht="66" customHeight="1">
      <c r="B45" s="137"/>
      <c r="C45" s="137"/>
      <c r="D45" s="129"/>
      <c r="E45" s="113" t="s">
        <v>147</v>
      </c>
      <c r="F45" s="89">
        <v>1303735</v>
      </c>
      <c r="G45" s="89">
        <v>1303735</v>
      </c>
      <c r="H45" s="90">
        <v>0</v>
      </c>
      <c r="I45" s="91">
        <v>0</v>
      </c>
      <c r="J45" s="90"/>
      <c r="K45" s="16">
        <v>0</v>
      </c>
      <c r="L45" s="17">
        <v>0</v>
      </c>
      <c r="M45" s="17">
        <v>0</v>
      </c>
      <c r="N45" s="17">
        <v>0</v>
      </c>
      <c r="O45" s="17">
        <v>0</v>
      </c>
      <c r="P45" s="17">
        <v>0</v>
      </c>
      <c r="Q45" s="47">
        <v>0</v>
      </c>
      <c r="R45" s="48">
        <f t="shared" si="11"/>
        <v>1303735</v>
      </c>
    </row>
    <row r="46" spans="2:18" ht="66" customHeight="1">
      <c r="B46" s="82" t="s">
        <v>84</v>
      </c>
      <c r="C46" s="82" t="s">
        <v>83</v>
      </c>
      <c r="D46" s="126" t="s">
        <v>30</v>
      </c>
      <c r="E46" s="118" t="s">
        <v>85</v>
      </c>
      <c r="F46" s="89">
        <f>F47</f>
        <v>1433269</v>
      </c>
      <c r="G46" s="89">
        <f>G47</f>
        <v>1433269</v>
      </c>
      <c r="H46" s="90">
        <v>0</v>
      </c>
      <c r="I46" s="91">
        <v>0</v>
      </c>
      <c r="J46" s="90"/>
      <c r="K46" s="16">
        <f>K47</f>
        <v>0</v>
      </c>
      <c r="L46" s="17">
        <v>0</v>
      </c>
      <c r="M46" s="17">
        <v>0</v>
      </c>
      <c r="N46" s="17">
        <v>0</v>
      </c>
      <c r="O46" s="17">
        <v>0</v>
      </c>
      <c r="P46" s="17">
        <v>0</v>
      </c>
      <c r="Q46" s="47">
        <v>0</v>
      </c>
      <c r="R46" s="48">
        <f t="shared" si="11"/>
        <v>1433269</v>
      </c>
    </row>
    <row r="47" spans="2:18" ht="66" customHeight="1">
      <c r="B47" s="137"/>
      <c r="C47" s="137"/>
      <c r="D47" s="271"/>
      <c r="E47" s="272" t="s">
        <v>45</v>
      </c>
      <c r="F47" s="89">
        <v>1433269</v>
      </c>
      <c r="G47" s="89">
        <v>1433269</v>
      </c>
      <c r="H47" s="90">
        <v>0</v>
      </c>
      <c r="I47" s="91">
        <v>0</v>
      </c>
      <c r="J47" s="90"/>
      <c r="K47" s="16">
        <v>0</v>
      </c>
      <c r="L47" s="17">
        <v>0</v>
      </c>
      <c r="M47" s="17">
        <v>0</v>
      </c>
      <c r="N47" s="17">
        <v>0</v>
      </c>
      <c r="O47" s="17">
        <v>0</v>
      </c>
      <c r="P47" s="17">
        <v>0</v>
      </c>
      <c r="Q47" s="47">
        <v>0</v>
      </c>
      <c r="R47" s="48">
        <f t="shared" si="11"/>
        <v>1433269</v>
      </c>
    </row>
    <row r="48" spans="2:18" ht="57.75" customHeight="1">
      <c r="B48" s="82" t="s">
        <v>109</v>
      </c>
      <c r="C48" s="82" t="s">
        <v>110</v>
      </c>
      <c r="D48" s="126" t="s">
        <v>31</v>
      </c>
      <c r="E48" s="88" t="s">
        <v>111</v>
      </c>
      <c r="F48" s="89">
        <f>F49</f>
        <v>64174587</v>
      </c>
      <c r="G48" s="89">
        <f>G49</f>
        <v>64174587</v>
      </c>
      <c r="H48" s="90">
        <v>0</v>
      </c>
      <c r="I48" s="91">
        <v>0</v>
      </c>
      <c r="J48" s="90"/>
      <c r="K48" s="16">
        <f>K49</f>
        <v>0</v>
      </c>
      <c r="L48" s="17">
        <v>0</v>
      </c>
      <c r="M48" s="17">
        <v>0</v>
      </c>
      <c r="N48" s="17">
        <v>0</v>
      </c>
      <c r="O48" s="17">
        <v>0</v>
      </c>
      <c r="P48" s="17">
        <v>0</v>
      </c>
      <c r="Q48" s="47">
        <v>0</v>
      </c>
      <c r="R48" s="48">
        <f t="shared" si="11"/>
        <v>64174587</v>
      </c>
    </row>
    <row r="49" spans="2:18" ht="66" customHeight="1">
      <c r="B49" s="137"/>
      <c r="C49" s="137"/>
      <c r="D49" s="129"/>
      <c r="E49" s="104" t="s">
        <v>45</v>
      </c>
      <c r="F49" s="89">
        <v>64174587</v>
      </c>
      <c r="G49" s="89">
        <v>64174587</v>
      </c>
      <c r="H49" s="90">
        <v>0</v>
      </c>
      <c r="I49" s="91">
        <v>0</v>
      </c>
      <c r="J49" s="90"/>
      <c r="K49" s="16">
        <v>0</v>
      </c>
      <c r="L49" s="17">
        <v>0</v>
      </c>
      <c r="M49" s="17">
        <v>0</v>
      </c>
      <c r="N49" s="17">
        <v>0</v>
      </c>
      <c r="O49" s="17">
        <v>0</v>
      </c>
      <c r="P49" s="17">
        <v>0</v>
      </c>
      <c r="Q49" s="47">
        <v>0</v>
      </c>
      <c r="R49" s="48">
        <f t="shared" si="11"/>
        <v>64174587</v>
      </c>
    </row>
    <row r="50" spans="1:18" ht="111" customHeight="1">
      <c r="A50" s="1">
        <v>90202</v>
      </c>
      <c r="B50" s="146" t="s">
        <v>76</v>
      </c>
      <c r="C50" s="146" t="s">
        <v>75</v>
      </c>
      <c r="D50" s="131" t="s">
        <v>29</v>
      </c>
      <c r="E50" s="108" t="s">
        <v>77</v>
      </c>
      <c r="F50" s="106">
        <f>F51</f>
        <v>1220</v>
      </c>
      <c r="G50" s="105">
        <f>G51</f>
        <v>1220</v>
      </c>
      <c r="H50" s="106">
        <v>0</v>
      </c>
      <c r="I50" s="107">
        <v>0</v>
      </c>
      <c r="J50" s="106"/>
      <c r="K50" s="20">
        <f>K51</f>
        <v>0</v>
      </c>
      <c r="L50" s="21">
        <v>0</v>
      </c>
      <c r="M50" s="21">
        <v>0</v>
      </c>
      <c r="N50" s="21">
        <v>0</v>
      </c>
      <c r="O50" s="21">
        <v>0</v>
      </c>
      <c r="P50" s="21">
        <v>0</v>
      </c>
      <c r="Q50" s="54">
        <v>0</v>
      </c>
      <c r="R50" s="55">
        <f t="shared" si="8"/>
        <v>1220</v>
      </c>
    </row>
    <row r="51" spans="2:18" ht="43.5" customHeight="1">
      <c r="B51" s="137"/>
      <c r="C51" s="137"/>
      <c r="D51" s="126"/>
      <c r="E51" s="103" t="s">
        <v>145</v>
      </c>
      <c r="F51" s="89">
        <v>1220</v>
      </c>
      <c r="G51" s="89">
        <v>1220</v>
      </c>
      <c r="H51" s="90">
        <v>0</v>
      </c>
      <c r="I51" s="90">
        <v>0</v>
      </c>
      <c r="J51" s="90"/>
      <c r="K51" s="17">
        <v>0</v>
      </c>
      <c r="L51" s="17">
        <v>0</v>
      </c>
      <c r="M51" s="17">
        <v>0</v>
      </c>
      <c r="N51" s="17">
        <v>0</v>
      </c>
      <c r="O51" s="17">
        <v>0</v>
      </c>
      <c r="P51" s="17">
        <v>0</v>
      </c>
      <c r="Q51" s="47">
        <v>0</v>
      </c>
      <c r="R51" s="48">
        <f t="shared" si="8"/>
        <v>1220</v>
      </c>
    </row>
    <row r="52" spans="2:18" ht="43.5" customHeight="1">
      <c r="B52" s="82" t="s">
        <v>112</v>
      </c>
      <c r="C52" s="82" t="s">
        <v>113</v>
      </c>
      <c r="D52" s="126" t="s">
        <v>31</v>
      </c>
      <c r="E52" s="88" t="s">
        <v>114</v>
      </c>
      <c r="F52" s="89">
        <f>F53</f>
        <v>22780</v>
      </c>
      <c r="G52" s="89">
        <f>G53</f>
        <v>22780</v>
      </c>
      <c r="H52" s="90">
        <v>0</v>
      </c>
      <c r="I52" s="91">
        <v>0</v>
      </c>
      <c r="J52" s="90"/>
      <c r="K52" s="16">
        <f>K53</f>
        <v>0</v>
      </c>
      <c r="L52" s="17">
        <v>0</v>
      </c>
      <c r="M52" s="17">
        <v>0</v>
      </c>
      <c r="N52" s="17">
        <v>0</v>
      </c>
      <c r="O52" s="17">
        <v>0</v>
      </c>
      <c r="P52" s="17">
        <v>0</v>
      </c>
      <c r="Q52" s="47">
        <v>0</v>
      </c>
      <c r="R52" s="48">
        <f t="shared" si="8"/>
        <v>22780</v>
      </c>
    </row>
    <row r="53" spans="2:18" ht="43.5" customHeight="1">
      <c r="B53" s="137"/>
      <c r="C53" s="137"/>
      <c r="D53" s="129"/>
      <c r="E53" s="103" t="s">
        <v>145</v>
      </c>
      <c r="F53" s="89">
        <v>22780</v>
      </c>
      <c r="G53" s="89">
        <v>22780</v>
      </c>
      <c r="H53" s="90">
        <v>0</v>
      </c>
      <c r="I53" s="91">
        <v>0</v>
      </c>
      <c r="J53" s="90"/>
      <c r="K53" s="16">
        <v>0</v>
      </c>
      <c r="L53" s="17">
        <v>0</v>
      </c>
      <c r="M53" s="17">
        <v>0</v>
      </c>
      <c r="N53" s="17">
        <v>0</v>
      </c>
      <c r="O53" s="17">
        <v>0</v>
      </c>
      <c r="P53" s="17">
        <v>0</v>
      </c>
      <c r="Q53" s="47">
        <v>0</v>
      </c>
      <c r="R53" s="48">
        <f t="shared" si="8"/>
        <v>22780</v>
      </c>
    </row>
    <row r="54" spans="2:18" ht="43.5" customHeight="1">
      <c r="B54" s="213" t="s">
        <v>175</v>
      </c>
      <c r="C54" s="213" t="s">
        <v>176</v>
      </c>
      <c r="D54" s="193" t="s">
        <v>30</v>
      </c>
      <c r="E54" s="214" t="s">
        <v>177</v>
      </c>
      <c r="F54" s="97">
        <v>9</v>
      </c>
      <c r="G54" s="97">
        <v>9</v>
      </c>
      <c r="H54" s="96">
        <v>0</v>
      </c>
      <c r="I54" s="120">
        <v>0</v>
      </c>
      <c r="J54" s="96"/>
      <c r="K54" s="97">
        <v>0</v>
      </c>
      <c r="L54" s="96">
        <v>0</v>
      </c>
      <c r="M54" s="96">
        <v>0</v>
      </c>
      <c r="N54" s="96">
        <v>0</v>
      </c>
      <c r="O54" s="96">
        <v>0</v>
      </c>
      <c r="P54" s="96">
        <v>0</v>
      </c>
      <c r="Q54" s="120">
        <v>0</v>
      </c>
      <c r="R54" s="200">
        <f t="shared" si="8"/>
        <v>9</v>
      </c>
    </row>
    <row r="55" spans="2:18" ht="43.5" customHeight="1">
      <c r="B55" s="213" t="s">
        <v>178</v>
      </c>
      <c r="C55" s="213" t="s">
        <v>179</v>
      </c>
      <c r="D55" s="193" t="s">
        <v>30</v>
      </c>
      <c r="E55" s="214" t="s">
        <v>180</v>
      </c>
      <c r="F55" s="97">
        <v>65695</v>
      </c>
      <c r="G55" s="97">
        <v>65695</v>
      </c>
      <c r="H55" s="96">
        <v>0</v>
      </c>
      <c r="I55" s="120">
        <v>0</v>
      </c>
      <c r="J55" s="96"/>
      <c r="K55" s="97">
        <v>0</v>
      </c>
      <c r="L55" s="96">
        <v>0</v>
      </c>
      <c r="M55" s="96">
        <v>0</v>
      </c>
      <c r="N55" s="96">
        <v>0</v>
      </c>
      <c r="O55" s="96">
        <v>0</v>
      </c>
      <c r="P55" s="96">
        <v>0</v>
      </c>
      <c r="Q55" s="120">
        <v>0</v>
      </c>
      <c r="R55" s="200">
        <f t="shared" si="8"/>
        <v>65695</v>
      </c>
    </row>
    <row r="56" spans="1:18" ht="38.25" customHeight="1">
      <c r="A56" s="1">
        <v>90302</v>
      </c>
      <c r="B56" s="82" t="s">
        <v>87</v>
      </c>
      <c r="C56" s="82" t="s">
        <v>86</v>
      </c>
      <c r="D56" s="126" t="s">
        <v>24</v>
      </c>
      <c r="E56" s="88" t="s">
        <v>88</v>
      </c>
      <c r="F56" s="89">
        <f>F57</f>
        <v>1746600</v>
      </c>
      <c r="G56" s="89">
        <f>G57</f>
        <v>1746600</v>
      </c>
      <c r="H56" s="90">
        <v>0</v>
      </c>
      <c r="I56" s="91">
        <v>0</v>
      </c>
      <c r="J56" s="90"/>
      <c r="K56" s="16">
        <f>K57</f>
        <v>0</v>
      </c>
      <c r="L56" s="17">
        <v>0</v>
      </c>
      <c r="M56" s="17">
        <v>0</v>
      </c>
      <c r="N56" s="17">
        <v>0</v>
      </c>
      <c r="O56" s="17">
        <v>0</v>
      </c>
      <c r="P56" s="17">
        <v>0</v>
      </c>
      <c r="Q56" s="47">
        <v>0</v>
      </c>
      <c r="R56" s="48">
        <f aca="true" t="shared" si="12" ref="R56:R75">F56+K56</f>
        <v>1746600</v>
      </c>
    </row>
    <row r="57" spans="2:18" ht="64.5" customHeight="1">
      <c r="B57" s="137"/>
      <c r="C57" s="137"/>
      <c r="D57" s="129"/>
      <c r="E57" s="103" t="s">
        <v>46</v>
      </c>
      <c r="F57" s="89">
        <v>1746600</v>
      </c>
      <c r="G57" s="89">
        <v>1746600</v>
      </c>
      <c r="H57" s="90">
        <v>0</v>
      </c>
      <c r="I57" s="91">
        <v>0</v>
      </c>
      <c r="J57" s="90"/>
      <c r="K57" s="16">
        <v>0</v>
      </c>
      <c r="L57" s="17">
        <v>0</v>
      </c>
      <c r="M57" s="17">
        <v>0</v>
      </c>
      <c r="N57" s="17">
        <v>0</v>
      </c>
      <c r="O57" s="17">
        <v>0</v>
      </c>
      <c r="P57" s="17">
        <v>0</v>
      </c>
      <c r="Q57" s="47">
        <v>0</v>
      </c>
      <c r="R57" s="48">
        <f t="shared" si="12"/>
        <v>1746600</v>
      </c>
    </row>
    <row r="58" spans="1:18" ht="30.75" customHeight="1">
      <c r="A58" s="1">
        <v>90303</v>
      </c>
      <c r="B58" s="82" t="s">
        <v>89</v>
      </c>
      <c r="C58" s="82" t="s">
        <v>90</v>
      </c>
      <c r="D58" s="126" t="s">
        <v>24</v>
      </c>
      <c r="E58" s="88" t="s">
        <v>191</v>
      </c>
      <c r="F58" s="89">
        <f>F59</f>
        <v>1405000</v>
      </c>
      <c r="G58" s="89">
        <f>G59</f>
        <v>1405000</v>
      </c>
      <c r="H58" s="90">
        <v>0</v>
      </c>
      <c r="I58" s="91">
        <v>0</v>
      </c>
      <c r="J58" s="90"/>
      <c r="K58" s="16">
        <f>K59</f>
        <v>0</v>
      </c>
      <c r="L58" s="17">
        <v>0</v>
      </c>
      <c r="M58" s="17">
        <v>0</v>
      </c>
      <c r="N58" s="17">
        <v>0</v>
      </c>
      <c r="O58" s="17">
        <v>0</v>
      </c>
      <c r="P58" s="17">
        <v>0</v>
      </c>
      <c r="Q58" s="47">
        <v>0</v>
      </c>
      <c r="R58" s="48">
        <f t="shared" si="12"/>
        <v>1405000</v>
      </c>
    </row>
    <row r="59" spans="2:18" ht="66" customHeight="1">
      <c r="B59" s="137"/>
      <c r="C59" s="137"/>
      <c r="D59" s="129"/>
      <c r="E59" s="103" t="s">
        <v>46</v>
      </c>
      <c r="F59" s="89">
        <v>1405000</v>
      </c>
      <c r="G59" s="89">
        <v>1405000</v>
      </c>
      <c r="H59" s="90">
        <v>0</v>
      </c>
      <c r="I59" s="91">
        <v>0</v>
      </c>
      <c r="J59" s="90"/>
      <c r="K59" s="16">
        <v>0</v>
      </c>
      <c r="L59" s="17">
        <v>0</v>
      </c>
      <c r="M59" s="17">
        <v>0</v>
      </c>
      <c r="N59" s="17">
        <v>0</v>
      </c>
      <c r="O59" s="17">
        <v>0</v>
      </c>
      <c r="P59" s="17">
        <v>0</v>
      </c>
      <c r="Q59" s="47">
        <v>0</v>
      </c>
      <c r="R59" s="48">
        <f t="shared" si="12"/>
        <v>1405000</v>
      </c>
    </row>
    <row r="60" spans="1:18" ht="27.75" customHeight="1">
      <c r="A60" s="1">
        <v>90304</v>
      </c>
      <c r="B60" s="82" t="s">
        <v>91</v>
      </c>
      <c r="C60" s="82" t="s">
        <v>92</v>
      </c>
      <c r="D60" s="126" t="s">
        <v>24</v>
      </c>
      <c r="E60" s="88" t="s">
        <v>93</v>
      </c>
      <c r="F60" s="89">
        <f>F61</f>
        <v>71237400</v>
      </c>
      <c r="G60" s="89">
        <f>G61</f>
        <v>71237400</v>
      </c>
      <c r="H60" s="90">
        <v>0</v>
      </c>
      <c r="I60" s="91">
        <v>0</v>
      </c>
      <c r="J60" s="90"/>
      <c r="K60" s="16">
        <f>K61</f>
        <v>0</v>
      </c>
      <c r="L60" s="17">
        <v>0</v>
      </c>
      <c r="M60" s="17">
        <v>0</v>
      </c>
      <c r="N60" s="17">
        <v>0</v>
      </c>
      <c r="O60" s="17">
        <v>0</v>
      </c>
      <c r="P60" s="17">
        <v>0</v>
      </c>
      <c r="Q60" s="47">
        <v>0</v>
      </c>
      <c r="R60" s="48">
        <f t="shared" si="12"/>
        <v>71237400</v>
      </c>
    </row>
    <row r="61" spans="2:18" ht="65.25" customHeight="1">
      <c r="B61" s="137"/>
      <c r="C61" s="137"/>
      <c r="D61" s="129"/>
      <c r="E61" s="103" t="s">
        <v>46</v>
      </c>
      <c r="F61" s="89">
        <v>71237400</v>
      </c>
      <c r="G61" s="89">
        <v>71237400</v>
      </c>
      <c r="H61" s="90">
        <v>0</v>
      </c>
      <c r="I61" s="91">
        <v>0</v>
      </c>
      <c r="J61" s="90"/>
      <c r="K61" s="16">
        <v>0</v>
      </c>
      <c r="L61" s="17">
        <v>0</v>
      </c>
      <c r="M61" s="17">
        <v>0</v>
      </c>
      <c r="N61" s="17">
        <v>0</v>
      </c>
      <c r="O61" s="17">
        <v>0</v>
      </c>
      <c r="P61" s="17">
        <v>0</v>
      </c>
      <c r="Q61" s="47">
        <v>0</v>
      </c>
      <c r="R61" s="48">
        <f t="shared" si="12"/>
        <v>71237400</v>
      </c>
    </row>
    <row r="62" spans="1:18" ht="21.75" customHeight="1">
      <c r="A62" s="1">
        <v>90305</v>
      </c>
      <c r="B62" s="82" t="s">
        <v>94</v>
      </c>
      <c r="C62" s="82" t="s">
        <v>95</v>
      </c>
      <c r="D62" s="126" t="s">
        <v>24</v>
      </c>
      <c r="E62" s="88" t="s">
        <v>96</v>
      </c>
      <c r="F62" s="89">
        <f>F63</f>
        <v>7973374</v>
      </c>
      <c r="G62" s="89">
        <f>G63</f>
        <v>7973374</v>
      </c>
      <c r="H62" s="90">
        <v>0</v>
      </c>
      <c r="I62" s="91">
        <v>0</v>
      </c>
      <c r="J62" s="90"/>
      <c r="K62" s="16">
        <f>K63</f>
        <v>0</v>
      </c>
      <c r="L62" s="17">
        <v>0</v>
      </c>
      <c r="M62" s="17">
        <v>0</v>
      </c>
      <c r="N62" s="17">
        <v>0</v>
      </c>
      <c r="O62" s="17">
        <v>0</v>
      </c>
      <c r="P62" s="17">
        <v>0</v>
      </c>
      <c r="Q62" s="47">
        <v>0</v>
      </c>
      <c r="R62" s="48">
        <f t="shared" si="12"/>
        <v>7973374</v>
      </c>
    </row>
    <row r="63" spans="2:18" ht="64.5" customHeight="1">
      <c r="B63" s="137"/>
      <c r="C63" s="137"/>
      <c r="D63" s="126"/>
      <c r="E63" s="103" t="s">
        <v>46</v>
      </c>
      <c r="F63" s="89">
        <v>7973374</v>
      </c>
      <c r="G63" s="89">
        <v>7973374</v>
      </c>
      <c r="H63" s="90">
        <v>0</v>
      </c>
      <c r="I63" s="91">
        <v>0</v>
      </c>
      <c r="J63" s="90"/>
      <c r="K63" s="16">
        <v>0</v>
      </c>
      <c r="L63" s="17">
        <v>0</v>
      </c>
      <c r="M63" s="17">
        <v>0</v>
      </c>
      <c r="N63" s="17">
        <v>0</v>
      </c>
      <c r="O63" s="17">
        <v>0</v>
      </c>
      <c r="P63" s="17">
        <v>0</v>
      </c>
      <c r="Q63" s="47">
        <v>0</v>
      </c>
      <c r="R63" s="48">
        <f t="shared" si="12"/>
        <v>7973374</v>
      </c>
    </row>
    <row r="64" spans="1:18" ht="33.75" customHeight="1">
      <c r="A64" s="1">
        <v>90306</v>
      </c>
      <c r="B64" s="82" t="s">
        <v>97</v>
      </c>
      <c r="C64" s="82" t="s">
        <v>98</v>
      </c>
      <c r="D64" s="126" t="s">
        <v>24</v>
      </c>
      <c r="E64" s="83" t="s">
        <v>99</v>
      </c>
      <c r="F64" s="89">
        <f>F65</f>
        <v>49218680</v>
      </c>
      <c r="G64" s="89">
        <f>G65</f>
        <v>49218680</v>
      </c>
      <c r="H64" s="90">
        <v>0</v>
      </c>
      <c r="I64" s="91">
        <v>0</v>
      </c>
      <c r="J64" s="90"/>
      <c r="K64" s="16">
        <f>K65</f>
        <v>0</v>
      </c>
      <c r="L64" s="17">
        <v>0</v>
      </c>
      <c r="M64" s="17">
        <v>0</v>
      </c>
      <c r="N64" s="17">
        <v>0</v>
      </c>
      <c r="O64" s="17">
        <v>0</v>
      </c>
      <c r="P64" s="17">
        <v>0</v>
      </c>
      <c r="Q64" s="47">
        <v>0</v>
      </c>
      <c r="R64" s="48">
        <f t="shared" si="12"/>
        <v>49218680</v>
      </c>
    </row>
    <row r="65" spans="2:18" ht="69" customHeight="1">
      <c r="B65" s="137"/>
      <c r="C65" s="137"/>
      <c r="D65" s="126"/>
      <c r="E65" s="103" t="s">
        <v>46</v>
      </c>
      <c r="F65" s="89">
        <v>49218680</v>
      </c>
      <c r="G65" s="89">
        <v>49218680</v>
      </c>
      <c r="H65" s="90">
        <v>0</v>
      </c>
      <c r="I65" s="91">
        <v>0</v>
      </c>
      <c r="J65" s="90"/>
      <c r="K65" s="16">
        <v>0</v>
      </c>
      <c r="L65" s="17">
        <v>0</v>
      </c>
      <c r="M65" s="17">
        <v>0</v>
      </c>
      <c r="N65" s="17">
        <v>0</v>
      </c>
      <c r="O65" s="17">
        <v>0</v>
      </c>
      <c r="P65" s="17">
        <v>0</v>
      </c>
      <c r="Q65" s="47">
        <v>0</v>
      </c>
      <c r="R65" s="48">
        <f t="shared" si="12"/>
        <v>49218680</v>
      </c>
    </row>
    <row r="66" spans="1:18" ht="26.25" customHeight="1">
      <c r="A66" s="1">
        <v>90307</v>
      </c>
      <c r="B66" s="82" t="s">
        <v>100</v>
      </c>
      <c r="C66" s="82" t="s">
        <v>101</v>
      </c>
      <c r="D66" s="126" t="s">
        <v>24</v>
      </c>
      <c r="E66" s="88" t="s">
        <v>102</v>
      </c>
      <c r="F66" s="89">
        <f>F67</f>
        <v>2372300</v>
      </c>
      <c r="G66" s="89">
        <f>G67</f>
        <v>2372300</v>
      </c>
      <c r="H66" s="90">
        <v>0</v>
      </c>
      <c r="I66" s="91">
        <v>0</v>
      </c>
      <c r="J66" s="90"/>
      <c r="K66" s="16">
        <f>K67</f>
        <v>0</v>
      </c>
      <c r="L66" s="17">
        <v>0</v>
      </c>
      <c r="M66" s="17">
        <v>0</v>
      </c>
      <c r="N66" s="17">
        <v>0</v>
      </c>
      <c r="O66" s="17">
        <v>0</v>
      </c>
      <c r="P66" s="17">
        <v>0</v>
      </c>
      <c r="Q66" s="47">
        <v>0</v>
      </c>
      <c r="R66" s="48">
        <f t="shared" si="12"/>
        <v>2372300</v>
      </c>
    </row>
    <row r="67" spans="2:18" ht="67.5" customHeight="1">
      <c r="B67" s="137"/>
      <c r="C67" s="137"/>
      <c r="D67" s="129"/>
      <c r="E67" s="103" t="s">
        <v>46</v>
      </c>
      <c r="F67" s="89">
        <v>2372300</v>
      </c>
      <c r="G67" s="89">
        <v>2372300</v>
      </c>
      <c r="H67" s="90">
        <v>0</v>
      </c>
      <c r="I67" s="91">
        <v>0</v>
      </c>
      <c r="J67" s="90"/>
      <c r="K67" s="16">
        <v>0</v>
      </c>
      <c r="L67" s="17">
        <v>0</v>
      </c>
      <c r="M67" s="17">
        <v>0</v>
      </c>
      <c r="N67" s="17">
        <v>0</v>
      </c>
      <c r="O67" s="17">
        <v>0</v>
      </c>
      <c r="P67" s="17">
        <v>0</v>
      </c>
      <c r="Q67" s="47">
        <v>0</v>
      </c>
      <c r="R67" s="48">
        <f t="shared" si="12"/>
        <v>2372300</v>
      </c>
    </row>
    <row r="68" spans="1:18" ht="33.75" customHeight="1">
      <c r="A68" s="1">
        <v>90308</v>
      </c>
      <c r="B68" s="82" t="s">
        <v>103</v>
      </c>
      <c r="C68" s="82" t="s">
        <v>104</v>
      </c>
      <c r="D68" s="222" t="s">
        <v>24</v>
      </c>
      <c r="E68" s="223" t="s">
        <v>105</v>
      </c>
      <c r="F68" s="89">
        <f>F69</f>
        <v>289160</v>
      </c>
      <c r="G68" s="89">
        <f>G69</f>
        <v>289160</v>
      </c>
      <c r="H68" s="90">
        <v>0</v>
      </c>
      <c r="I68" s="91">
        <v>0</v>
      </c>
      <c r="J68" s="90"/>
      <c r="K68" s="16">
        <f>K69</f>
        <v>0</v>
      </c>
      <c r="L68" s="17">
        <v>0</v>
      </c>
      <c r="M68" s="17">
        <v>0</v>
      </c>
      <c r="N68" s="17">
        <v>0</v>
      </c>
      <c r="O68" s="17">
        <v>0</v>
      </c>
      <c r="P68" s="17">
        <v>0</v>
      </c>
      <c r="Q68" s="47">
        <v>0</v>
      </c>
      <c r="R68" s="48">
        <f t="shared" si="12"/>
        <v>289160</v>
      </c>
    </row>
    <row r="69" spans="2:18" ht="66.75" customHeight="1">
      <c r="B69" s="137"/>
      <c r="C69" s="137"/>
      <c r="D69" s="129"/>
      <c r="E69" s="103" t="s">
        <v>46</v>
      </c>
      <c r="F69" s="89">
        <v>289160</v>
      </c>
      <c r="G69" s="89">
        <v>289160</v>
      </c>
      <c r="H69" s="90">
        <v>0</v>
      </c>
      <c r="I69" s="91">
        <v>0</v>
      </c>
      <c r="J69" s="90"/>
      <c r="K69" s="16">
        <v>0</v>
      </c>
      <c r="L69" s="17">
        <v>0</v>
      </c>
      <c r="M69" s="17">
        <v>0</v>
      </c>
      <c r="N69" s="17">
        <v>0</v>
      </c>
      <c r="O69" s="17">
        <v>0</v>
      </c>
      <c r="P69" s="17">
        <v>0</v>
      </c>
      <c r="Q69" s="47">
        <v>0</v>
      </c>
      <c r="R69" s="48">
        <f t="shared" si="12"/>
        <v>289160</v>
      </c>
    </row>
    <row r="70" spans="1:18" ht="24.75" customHeight="1">
      <c r="A70" s="1">
        <v>90401</v>
      </c>
      <c r="B70" s="82" t="s">
        <v>106</v>
      </c>
      <c r="C70" s="82" t="s">
        <v>107</v>
      </c>
      <c r="D70" s="126" t="s">
        <v>24</v>
      </c>
      <c r="E70" s="88" t="s">
        <v>108</v>
      </c>
      <c r="F70" s="89">
        <f>F71</f>
        <v>20438400</v>
      </c>
      <c r="G70" s="90">
        <f>G71</f>
        <v>20438400</v>
      </c>
      <c r="H70" s="90">
        <v>0</v>
      </c>
      <c r="I70" s="91">
        <v>0</v>
      </c>
      <c r="J70" s="90"/>
      <c r="K70" s="16">
        <f>K71</f>
        <v>0</v>
      </c>
      <c r="L70" s="17">
        <v>0</v>
      </c>
      <c r="M70" s="17">
        <v>0</v>
      </c>
      <c r="N70" s="17">
        <v>0</v>
      </c>
      <c r="O70" s="17">
        <v>0</v>
      </c>
      <c r="P70" s="17">
        <v>0</v>
      </c>
      <c r="Q70" s="47">
        <v>0</v>
      </c>
      <c r="R70" s="48">
        <f t="shared" si="12"/>
        <v>20438400</v>
      </c>
    </row>
    <row r="71" spans="2:18" ht="65.25" customHeight="1">
      <c r="B71" s="137"/>
      <c r="C71" s="137"/>
      <c r="D71" s="129"/>
      <c r="E71" s="103" t="s">
        <v>46</v>
      </c>
      <c r="F71" s="89">
        <v>20438400</v>
      </c>
      <c r="G71" s="89">
        <v>20438400</v>
      </c>
      <c r="H71" s="90">
        <v>0</v>
      </c>
      <c r="I71" s="91">
        <v>0</v>
      </c>
      <c r="J71" s="90"/>
      <c r="K71" s="16">
        <v>0</v>
      </c>
      <c r="L71" s="17">
        <v>0</v>
      </c>
      <c r="M71" s="17">
        <v>0</v>
      </c>
      <c r="N71" s="17">
        <v>0</v>
      </c>
      <c r="O71" s="17">
        <v>0</v>
      </c>
      <c r="P71" s="17">
        <v>0</v>
      </c>
      <c r="Q71" s="47">
        <v>0</v>
      </c>
      <c r="R71" s="48">
        <f t="shared" si="12"/>
        <v>20438400</v>
      </c>
    </row>
    <row r="72" spans="2:18" ht="55.5" customHeight="1">
      <c r="B72" s="82" t="s">
        <v>128</v>
      </c>
      <c r="C72" s="82" t="s">
        <v>129</v>
      </c>
      <c r="D72" s="126" t="s">
        <v>34</v>
      </c>
      <c r="E72" s="88" t="s">
        <v>130</v>
      </c>
      <c r="F72" s="89">
        <f>F73</f>
        <v>21802826</v>
      </c>
      <c r="G72" s="89">
        <f>G73</f>
        <v>21802826</v>
      </c>
      <c r="H72" s="90">
        <v>0</v>
      </c>
      <c r="I72" s="91">
        <v>0</v>
      </c>
      <c r="J72" s="90"/>
      <c r="K72" s="16">
        <f>K73</f>
        <v>0</v>
      </c>
      <c r="L72" s="17">
        <v>0</v>
      </c>
      <c r="M72" s="17">
        <v>0</v>
      </c>
      <c r="N72" s="17">
        <v>0</v>
      </c>
      <c r="O72" s="17">
        <v>0</v>
      </c>
      <c r="P72" s="17">
        <v>0</v>
      </c>
      <c r="Q72" s="47">
        <v>0</v>
      </c>
      <c r="R72" s="48">
        <f t="shared" si="12"/>
        <v>21802826</v>
      </c>
    </row>
    <row r="73" spans="2:18" ht="65.25" customHeight="1">
      <c r="B73" s="137"/>
      <c r="C73" s="137"/>
      <c r="D73" s="126"/>
      <c r="E73" s="103" t="s">
        <v>46</v>
      </c>
      <c r="F73" s="89">
        <v>21802826</v>
      </c>
      <c r="G73" s="89">
        <v>21802826</v>
      </c>
      <c r="H73" s="90">
        <v>0</v>
      </c>
      <c r="I73" s="91">
        <v>0</v>
      </c>
      <c r="J73" s="90"/>
      <c r="K73" s="16">
        <v>0</v>
      </c>
      <c r="L73" s="17">
        <v>0</v>
      </c>
      <c r="M73" s="17">
        <v>0</v>
      </c>
      <c r="N73" s="17">
        <v>0</v>
      </c>
      <c r="O73" s="17">
        <v>0</v>
      </c>
      <c r="P73" s="17">
        <v>0</v>
      </c>
      <c r="Q73" s="47">
        <v>0</v>
      </c>
      <c r="R73" s="48">
        <f t="shared" si="12"/>
        <v>21802826</v>
      </c>
    </row>
    <row r="74" spans="1:18" ht="38.25" customHeight="1">
      <c r="A74" s="1">
        <v>90413</v>
      </c>
      <c r="B74" s="315" t="s">
        <v>118</v>
      </c>
      <c r="C74" s="315" t="s">
        <v>117</v>
      </c>
      <c r="D74" s="126" t="s">
        <v>34</v>
      </c>
      <c r="E74" s="92" t="s">
        <v>192</v>
      </c>
      <c r="F74" s="89">
        <f>F75</f>
        <v>5193560</v>
      </c>
      <c r="G74" s="89">
        <f>G75</f>
        <v>5193560</v>
      </c>
      <c r="H74" s="90">
        <v>0</v>
      </c>
      <c r="I74" s="91">
        <v>0</v>
      </c>
      <c r="J74" s="90"/>
      <c r="K74" s="16">
        <f>K75</f>
        <v>0</v>
      </c>
      <c r="L74" s="17">
        <v>0</v>
      </c>
      <c r="M74" s="17">
        <v>0</v>
      </c>
      <c r="N74" s="17">
        <v>0</v>
      </c>
      <c r="O74" s="17">
        <v>0</v>
      </c>
      <c r="P74" s="17">
        <v>0</v>
      </c>
      <c r="Q74" s="47">
        <v>0</v>
      </c>
      <c r="R74" s="48">
        <f t="shared" si="12"/>
        <v>5193560</v>
      </c>
    </row>
    <row r="75" spans="2:18" ht="63.75" customHeight="1">
      <c r="B75" s="313"/>
      <c r="C75" s="316"/>
      <c r="D75" s="129"/>
      <c r="E75" s="103" t="s">
        <v>46</v>
      </c>
      <c r="F75" s="89">
        <v>5193560</v>
      </c>
      <c r="G75" s="89">
        <v>5193560</v>
      </c>
      <c r="H75" s="90">
        <v>0</v>
      </c>
      <c r="I75" s="91">
        <v>0</v>
      </c>
      <c r="J75" s="90"/>
      <c r="K75" s="16">
        <v>0</v>
      </c>
      <c r="L75" s="17">
        <v>0</v>
      </c>
      <c r="M75" s="17">
        <v>0</v>
      </c>
      <c r="N75" s="17">
        <v>0</v>
      </c>
      <c r="O75" s="17">
        <v>0</v>
      </c>
      <c r="P75" s="17">
        <v>0</v>
      </c>
      <c r="Q75" s="47">
        <v>0</v>
      </c>
      <c r="R75" s="48">
        <f t="shared" si="12"/>
        <v>5193560</v>
      </c>
    </row>
    <row r="76" spans="1:18" ht="42" customHeight="1">
      <c r="A76" s="1">
        <v>91204</v>
      </c>
      <c r="B76" s="82" t="s">
        <v>159</v>
      </c>
      <c r="C76" s="82" t="s">
        <v>121</v>
      </c>
      <c r="D76" s="126" t="s">
        <v>37</v>
      </c>
      <c r="E76" s="88" t="s">
        <v>122</v>
      </c>
      <c r="F76" s="84">
        <v>6025386</v>
      </c>
      <c r="G76" s="84">
        <v>6025386</v>
      </c>
      <c r="H76" s="85">
        <v>4445537</v>
      </c>
      <c r="I76" s="86">
        <v>198869</v>
      </c>
      <c r="J76" s="85"/>
      <c r="K76" s="84">
        <v>57740</v>
      </c>
      <c r="L76" s="84">
        <v>57740</v>
      </c>
      <c r="M76" s="85">
        <v>42808</v>
      </c>
      <c r="N76" s="14">
        <v>0</v>
      </c>
      <c r="O76" s="14">
        <v>0</v>
      </c>
      <c r="P76" s="14">
        <v>0</v>
      </c>
      <c r="Q76" s="49">
        <v>0</v>
      </c>
      <c r="R76" s="51">
        <f aca="true" t="shared" si="13" ref="R76:R84">F76+K76</f>
        <v>6083126</v>
      </c>
    </row>
    <row r="77" spans="1:18" ht="55.5" customHeight="1">
      <c r="A77" s="1">
        <v>91205</v>
      </c>
      <c r="B77" s="82" t="s">
        <v>124</v>
      </c>
      <c r="C77" s="82" t="s">
        <v>123</v>
      </c>
      <c r="D77" s="126" t="s">
        <v>34</v>
      </c>
      <c r="E77" s="88" t="s">
        <v>125</v>
      </c>
      <c r="F77" s="89">
        <v>394312</v>
      </c>
      <c r="G77" s="89">
        <v>394312</v>
      </c>
      <c r="H77" s="90">
        <v>0</v>
      </c>
      <c r="I77" s="91">
        <v>0</v>
      </c>
      <c r="J77" s="90"/>
      <c r="K77" s="16">
        <v>0</v>
      </c>
      <c r="L77" s="17">
        <v>0</v>
      </c>
      <c r="M77" s="17">
        <v>0</v>
      </c>
      <c r="N77" s="17">
        <v>0</v>
      </c>
      <c r="O77" s="17">
        <v>0</v>
      </c>
      <c r="P77" s="17">
        <v>0</v>
      </c>
      <c r="Q77" s="47">
        <v>0</v>
      </c>
      <c r="R77" s="48">
        <f t="shared" si="13"/>
        <v>394312</v>
      </c>
    </row>
    <row r="78" spans="1:18" ht="34.5" customHeight="1">
      <c r="A78" s="1">
        <v>91209</v>
      </c>
      <c r="B78" s="82" t="s">
        <v>160</v>
      </c>
      <c r="C78" s="82" t="s">
        <v>126</v>
      </c>
      <c r="D78" s="126" t="s">
        <v>29</v>
      </c>
      <c r="E78" s="88" t="s">
        <v>127</v>
      </c>
      <c r="F78" s="89">
        <f>301661+20400</f>
        <v>322061</v>
      </c>
      <c r="G78" s="89">
        <f>301661+20400</f>
        <v>322061</v>
      </c>
      <c r="H78" s="90">
        <v>0</v>
      </c>
      <c r="I78" s="91">
        <v>0</v>
      </c>
      <c r="J78" s="90"/>
      <c r="K78" s="16">
        <v>0</v>
      </c>
      <c r="L78" s="17">
        <v>0</v>
      </c>
      <c r="M78" s="17">
        <v>0</v>
      </c>
      <c r="N78" s="17">
        <v>0</v>
      </c>
      <c r="O78" s="17">
        <v>0</v>
      </c>
      <c r="P78" s="17">
        <v>0</v>
      </c>
      <c r="Q78" s="47">
        <v>0</v>
      </c>
      <c r="R78" s="48">
        <f t="shared" si="13"/>
        <v>322061</v>
      </c>
    </row>
    <row r="79" spans="2:18" ht="34.5" customHeight="1">
      <c r="B79" s="315" t="s">
        <v>120</v>
      </c>
      <c r="C79" s="315" t="s">
        <v>119</v>
      </c>
      <c r="D79" s="133" t="s">
        <v>35</v>
      </c>
      <c r="E79" s="103" t="s">
        <v>36</v>
      </c>
      <c r="F79" s="89">
        <f>F80</f>
        <v>83826</v>
      </c>
      <c r="G79" s="89">
        <f>G80</f>
        <v>83826</v>
      </c>
      <c r="H79" s="90">
        <v>68710</v>
      </c>
      <c r="I79" s="91">
        <v>0</v>
      </c>
      <c r="J79" s="90"/>
      <c r="K79" s="16">
        <v>0</v>
      </c>
      <c r="L79" s="17">
        <v>0</v>
      </c>
      <c r="M79" s="17">
        <v>0</v>
      </c>
      <c r="N79" s="17">
        <v>0</v>
      </c>
      <c r="O79" s="17">
        <v>0</v>
      </c>
      <c r="P79" s="17">
        <v>0</v>
      </c>
      <c r="Q79" s="47">
        <v>0</v>
      </c>
      <c r="R79" s="48">
        <f t="shared" si="13"/>
        <v>83826</v>
      </c>
    </row>
    <row r="80" spans="2:18" ht="34.5" customHeight="1">
      <c r="B80" s="313"/>
      <c r="C80" s="316"/>
      <c r="D80" s="133"/>
      <c r="E80" s="103" t="s">
        <v>48</v>
      </c>
      <c r="F80" s="89">
        <v>83826</v>
      </c>
      <c r="G80" s="89">
        <v>83826</v>
      </c>
      <c r="H80" s="90">
        <v>68710</v>
      </c>
      <c r="I80" s="91">
        <v>0</v>
      </c>
      <c r="J80" s="90"/>
      <c r="K80" s="16">
        <v>0</v>
      </c>
      <c r="L80" s="17">
        <v>0</v>
      </c>
      <c r="M80" s="17">
        <v>0</v>
      </c>
      <c r="N80" s="17">
        <v>0</v>
      </c>
      <c r="O80" s="17">
        <v>0</v>
      </c>
      <c r="P80" s="17">
        <v>0</v>
      </c>
      <c r="Q80" s="47">
        <v>0</v>
      </c>
      <c r="R80" s="48">
        <f t="shared" si="13"/>
        <v>83826</v>
      </c>
    </row>
    <row r="81" spans="2:18" ht="34.5" customHeight="1">
      <c r="B81" s="313" t="s">
        <v>116</v>
      </c>
      <c r="C81" s="192" t="s">
        <v>115</v>
      </c>
      <c r="D81" s="193" t="s">
        <v>32</v>
      </c>
      <c r="E81" s="83" t="s">
        <v>33</v>
      </c>
      <c r="F81" s="97">
        <v>1305347</v>
      </c>
      <c r="G81" s="97">
        <f>F81</f>
        <v>1305347</v>
      </c>
      <c r="H81" s="96">
        <v>0</v>
      </c>
      <c r="I81" s="120">
        <v>0</v>
      </c>
      <c r="J81" s="96"/>
      <c r="K81" s="18">
        <v>0</v>
      </c>
      <c r="L81" s="19">
        <v>0</v>
      </c>
      <c r="M81" s="19">
        <v>0</v>
      </c>
      <c r="N81" s="19">
        <v>0</v>
      </c>
      <c r="O81" s="19">
        <v>0</v>
      </c>
      <c r="P81" s="19">
        <v>0</v>
      </c>
      <c r="Q81" s="53">
        <v>0</v>
      </c>
      <c r="R81" s="66">
        <f t="shared" si="13"/>
        <v>1305347</v>
      </c>
    </row>
    <row r="82" spans="2:18" ht="34.5" customHeight="1">
      <c r="B82" s="314"/>
      <c r="C82" s="139"/>
      <c r="D82" s="129"/>
      <c r="E82" s="92" t="s">
        <v>193</v>
      </c>
      <c r="F82" s="89">
        <v>1275347</v>
      </c>
      <c r="G82" s="89">
        <v>1275347</v>
      </c>
      <c r="H82" s="90">
        <v>0</v>
      </c>
      <c r="I82" s="91">
        <v>0</v>
      </c>
      <c r="J82" s="90"/>
      <c r="K82" s="16">
        <v>0</v>
      </c>
      <c r="L82" s="17">
        <v>0</v>
      </c>
      <c r="M82" s="17">
        <v>0</v>
      </c>
      <c r="N82" s="17">
        <v>0</v>
      </c>
      <c r="O82" s="17">
        <v>0</v>
      </c>
      <c r="P82" s="17">
        <v>0</v>
      </c>
      <c r="Q82" s="47">
        <v>0</v>
      </c>
      <c r="R82" s="48">
        <f t="shared" si="13"/>
        <v>1275347</v>
      </c>
    </row>
    <row r="83" spans="2:18" ht="34.5" customHeight="1">
      <c r="B83" s="199"/>
      <c r="C83" s="219" t="s">
        <v>189</v>
      </c>
      <c r="D83" s="129"/>
      <c r="E83" s="220" t="s">
        <v>188</v>
      </c>
      <c r="F83" s="90">
        <f>F84</f>
        <v>638000</v>
      </c>
      <c r="G83" s="89">
        <f>G84</f>
        <v>638000</v>
      </c>
      <c r="H83" s="89">
        <f aca="true" t="shared" si="14" ref="H83:Q83">H84</f>
        <v>0</v>
      </c>
      <c r="I83" s="89">
        <f t="shared" si="14"/>
        <v>0</v>
      </c>
      <c r="J83" s="89"/>
      <c r="K83" s="89">
        <f t="shared" si="14"/>
        <v>0</v>
      </c>
      <c r="L83" s="89">
        <f t="shared" si="14"/>
        <v>0</v>
      </c>
      <c r="M83" s="89">
        <f t="shared" si="14"/>
        <v>0</v>
      </c>
      <c r="N83" s="89">
        <f t="shared" si="14"/>
        <v>0</v>
      </c>
      <c r="O83" s="89">
        <f t="shared" si="14"/>
        <v>0</v>
      </c>
      <c r="P83" s="89">
        <f t="shared" si="14"/>
        <v>0</v>
      </c>
      <c r="Q83" s="89">
        <f t="shared" si="14"/>
        <v>0</v>
      </c>
      <c r="R83" s="48">
        <f t="shared" si="13"/>
        <v>638000</v>
      </c>
    </row>
    <row r="84" spans="2:18" ht="33.75" customHeight="1">
      <c r="B84" s="143" t="s">
        <v>171</v>
      </c>
      <c r="C84" s="142" t="s">
        <v>172</v>
      </c>
      <c r="D84" s="126" t="s">
        <v>173</v>
      </c>
      <c r="E84" s="198" t="s">
        <v>174</v>
      </c>
      <c r="F84" s="89">
        <v>638000</v>
      </c>
      <c r="G84" s="89">
        <v>638000</v>
      </c>
      <c r="H84" s="89">
        <v>0</v>
      </c>
      <c r="I84" s="102">
        <v>0</v>
      </c>
      <c r="J84" s="90"/>
      <c r="K84" s="16">
        <v>0</v>
      </c>
      <c r="L84" s="16">
        <v>0</v>
      </c>
      <c r="M84" s="16">
        <v>0</v>
      </c>
      <c r="N84" s="16">
        <v>0</v>
      </c>
      <c r="O84" s="16">
        <v>0</v>
      </c>
      <c r="P84" s="16">
        <v>0</v>
      </c>
      <c r="Q84" s="46">
        <v>0</v>
      </c>
      <c r="R84" s="48">
        <f t="shared" si="13"/>
        <v>638000</v>
      </c>
    </row>
    <row r="85" spans="2:18" ht="30" customHeight="1">
      <c r="B85" s="141">
        <v>1000000</v>
      </c>
      <c r="C85" s="141"/>
      <c r="D85" s="129"/>
      <c r="E85" s="93" t="s">
        <v>133</v>
      </c>
      <c r="F85" s="89">
        <f>F88</f>
        <v>218197</v>
      </c>
      <c r="G85" s="89">
        <f>G88</f>
        <v>218197</v>
      </c>
      <c r="H85" s="89">
        <f>H88</f>
        <v>166555</v>
      </c>
      <c r="I85" s="89">
        <f>I88</f>
        <v>13192</v>
      </c>
      <c r="J85" s="89"/>
      <c r="K85" s="16">
        <f aca="true" t="shared" si="15" ref="K85:Q85">K88</f>
        <v>0</v>
      </c>
      <c r="L85" s="16">
        <f t="shared" si="15"/>
        <v>0</v>
      </c>
      <c r="M85" s="16">
        <f t="shared" si="15"/>
        <v>0</v>
      </c>
      <c r="N85" s="16">
        <f t="shared" si="15"/>
        <v>0</v>
      </c>
      <c r="O85" s="16">
        <f t="shared" si="15"/>
        <v>0</v>
      </c>
      <c r="P85" s="16">
        <f t="shared" si="15"/>
        <v>0</v>
      </c>
      <c r="Q85" s="46">
        <f t="shared" si="15"/>
        <v>0</v>
      </c>
      <c r="R85" s="48">
        <f>F85+K85</f>
        <v>218197</v>
      </c>
    </row>
    <row r="86" spans="2:18" ht="24" customHeight="1">
      <c r="B86" s="141"/>
      <c r="C86" s="141"/>
      <c r="D86" s="129"/>
      <c r="E86" s="94" t="s">
        <v>25</v>
      </c>
      <c r="F86" s="89"/>
      <c r="G86" s="89"/>
      <c r="H86" s="90"/>
      <c r="I86" s="91"/>
      <c r="J86" s="90"/>
      <c r="K86" s="16"/>
      <c r="L86" s="17"/>
      <c r="M86" s="17"/>
      <c r="N86" s="17"/>
      <c r="O86" s="17"/>
      <c r="P86" s="17"/>
      <c r="Q86" s="47"/>
      <c r="R86" s="48"/>
    </row>
    <row r="87" spans="2:18" ht="27" customHeight="1">
      <c r="B87" s="87"/>
      <c r="C87" s="175" t="s">
        <v>61</v>
      </c>
      <c r="D87" s="178"/>
      <c r="E87" s="172" t="s">
        <v>21</v>
      </c>
      <c r="F87" s="84">
        <f>F88</f>
        <v>218197</v>
      </c>
      <c r="G87" s="84">
        <f>G88</f>
        <v>218197</v>
      </c>
      <c r="H87" s="84">
        <f>H88</f>
        <v>166555</v>
      </c>
      <c r="I87" s="84">
        <f>I88</f>
        <v>13192</v>
      </c>
      <c r="J87" s="85"/>
      <c r="K87" s="16">
        <f>K88</f>
        <v>0</v>
      </c>
      <c r="L87" s="17">
        <v>0</v>
      </c>
      <c r="M87" s="17">
        <v>0</v>
      </c>
      <c r="N87" s="17">
        <v>0</v>
      </c>
      <c r="O87" s="17">
        <f>O88</f>
        <v>0</v>
      </c>
      <c r="P87" s="17">
        <f>P88</f>
        <v>0</v>
      </c>
      <c r="Q87" s="47">
        <f>Q88</f>
        <v>0</v>
      </c>
      <c r="R87" s="48">
        <f>F87+K87</f>
        <v>218197</v>
      </c>
    </row>
    <row r="88" spans="2:18" ht="46.5" customHeight="1">
      <c r="B88" s="82" t="s">
        <v>134</v>
      </c>
      <c r="C88" s="82" t="s">
        <v>59</v>
      </c>
      <c r="D88" s="126" t="s">
        <v>22</v>
      </c>
      <c r="E88" s="206" t="s">
        <v>190</v>
      </c>
      <c r="F88" s="84">
        <v>218197</v>
      </c>
      <c r="G88" s="84">
        <v>218197</v>
      </c>
      <c r="H88" s="85">
        <v>166555</v>
      </c>
      <c r="I88" s="86">
        <v>13192</v>
      </c>
      <c r="J88" s="85"/>
      <c r="K88" s="13">
        <v>0</v>
      </c>
      <c r="L88" s="14">
        <v>0</v>
      </c>
      <c r="M88" s="17">
        <v>0</v>
      </c>
      <c r="N88" s="17">
        <v>0</v>
      </c>
      <c r="O88" s="17">
        <v>0</v>
      </c>
      <c r="P88" s="17">
        <v>0</v>
      </c>
      <c r="Q88" s="47">
        <v>0</v>
      </c>
      <c r="R88" s="48">
        <f>F88+K88</f>
        <v>218197</v>
      </c>
    </row>
    <row r="89" spans="2:18" ht="31.5" customHeight="1">
      <c r="B89" s="143" t="s">
        <v>142</v>
      </c>
      <c r="C89" s="142"/>
      <c r="D89" s="129"/>
      <c r="E89" s="93" t="s">
        <v>135</v>
      </c>
      <c r="F89" s="89">
        <f>F91+F93+F95</f>
        <v>1146463</v>
      </c>
      <c r="G89" s="89">
        <f aca="true" t="shared" si="16" ref="G89:Q89">G92+G93+G95</f>
        <v>1146463</v>
      </c>
      <c r="H89" s="89">
        <f t="shared" si="16"/>
        <v>818911</v>
      </c>
      <c r="I89" s="89">
        <f t="shared" si="16"/>
        <v>26086</v>
      </c>
      <c r="J89" s="89"/>
      <c r="K89" s="89">
        <f t="shared" si="16"/>
        <v>0</v>
      </c>
      <c r="L89" s="89">
        <f t="shared" si="16"/>
        <v>0</v>
      </c>
      <c r="M89" s="89">
        <f t="shared" si="16"/>
        <v>0</v>
      </c>
      <c r="N89" s="89">
        <f t="shared" si="16"/>
        <v>0</v>
      </c>
      <c r="O89" s="89">
        <f t="shared" si="16"/>
        <v>0</v>
      </c>
      <c r="P89" s="89">
        <f t="shared" si="16"/>
        <v>0</v>
      </c>
      <c r="Q89" s="89">
        <f t="shared" si="16"/>
        <v>0</v>
      </c>
      <c r="R89" s="48">
        <f>F89+K89</f>
        <v>1146463</v>
      </c>
    </row>
    <row r="90" spans="2:18" ht="17.25" customHeight="1">
      <c r="B90" s="143"/>
      <c r="C90" s="143"/>
      <c r="D90" s="129"/>
      <c r="E90" s="94" t="s">
        <v>25</v>
      </c>
      <c r="F90" s="89"/>
      <c r="G90" s="89"/>
      <c r="H90" s="89"/>
      <c r="I90" s="102"/>
      <c r="J90" s="90"/>
      <c r="K90" s="16"/>
      <c r="L90" s="16"/>
      <c r="M90" s="16"/>
      <c r="N90" s="16"/>
      <c r="O90" s="16"/>
      <c r="P90" s="16"/>
      <c r="Q90" s="46"/>
      <c r="R90" s="48"/>
    </row>
    <row r="91" spans="2:18" ht="27.75" customHeight="1">
      <c r="B91" s="87"/>
      <c r="C91" s="169" t="s">
        <v>61</v>
      </c>
      <c r="D91" s="170"/>
      <c r="E91" s="172" t="s">
        <v>21</v>
      </c>
      <c r="F91" s="89">
        <f>F92</f>
        <v>1054263</v>
      </c>
      <c r="G91" s="89">
        <f aca="true" t="shared" si="17" ref="G91:Q91">G92</f>
        <v>1054263</v>
      </c>
      <c r="H91" s="89">
        <f t="shared" si="17"/>
        <v>818911</v>
      </c>
      <c r="I91" s="89">
        <f t="shared" si="17"/>
        <v>26086</v>
      </c>
      <c r="J91" s="89">
        <f t="shared" si="17"/>
        <v>0</v>
      </c>
      <c r="K91" s="89">
        <f t="shared" si="17"/>
        <v>0</v>
      </c>
      <c r="L91" s="89">
        <f t="shared" si="17"/>
        <v>0</v>
      </c>
      <c r="M91" s="89">
        <f t="shared" si="17"/>
        <v>0</v>
      </c>
      <c r="N91" s="89">
        <f t="shared" si="17"/>
        <v>0</v>
      </c>
      <c r="O91" s="89">
        <f t="shared" si="17"/>
        <v>0</v>
      </c>
      <c r="P91" s="89">
        <f t="shared" si="17"/>
        <v>0</v>
      </c>
      <c r="Q91" s="89">
        <f t="shared" si="17"/>
        <v>0</v>
      </c>
      <c r="R91" s="48">
        <f aca="true" t="shared" si="18" ref="R91:R97">F91+K91</f>
        <v>1054263</v>
      </c>
    </row>
    <row r="92" spans="2:18" ht="39" customHeight="1">
      <c r="B92" s="82" t="s">
        <v>137</v>
      </c>
      <c r="C92" s="82" t="s">
        <v>59</v>
      </c>
      <c r="D92" s="126" t="s">
        <v>22</v>
      </c>
      <c r="E92" s="206" t="s">
        <v>190</v>
      </c>
      <c r="F92" s="89">
        <f>1046063+8200</f>
        <v>1054263</v>
      </c>
      <c r="G92" s="89">
        <f>1046063+8200</f>
        <v>1054263</v>
      </c>
      <c r="H92" s="89">
        <v>818911</v>
      </c>
      <c r="I92" s="89">
        <v>26086</v>
      </c>
      <c r="J92" s="89"/>
      <c r="K92" s="16">
        <v>0</v>
      </c>
      <c r="L92" s="17">
        <v>0</v>
      </c>
      <c r="M92" s="17">
        <v>0</v>
      </c>
      <c r="N92" s="17">
        <v>0</v>
      </c>
      <c r="O92" s="17">
        <v>0</v>
      </c>
      <c r="P92" s="17">
        <v>0</v>
      </c>
      <c r="Q92" s="47">
        <v>0</v>
      </c>
      <c r="R92" s="48">
        <f t="shared" si="18"/>
        <v>1054263</v>
      </c>
    </row>
    <row r="93" spans="2:18" ht="39" customHeight="1">
      <c r="B93" s="146"/>
      <c r="C93" s="175" t="s">
        <v>131</v>
      </c>
      <c r="D93" s="176"/>
      <c r="E93" s="177" t="s">
        <v>38</v>
      </c>
      <c r="F93" s="105">
        <f>F94</f>
        <v>50000</v>
      </c>
      <c r="G93" s="105">
        <f aca="true" t="shared" si="19" ref="G93:Q93">G94</f>
        <v>50000</v>
      </c>
      <c r="H93" s="105">
        <f t="shared" si="19"/>
        <v>0</v>
      </c>
      <c r="I93" s="105">
        <f t="shared" si="19"/>
        <v>0</v>
      </c>
      <c r="J93" s="105"/>
      <c r="K93" s="105">
        <f t="shared" si="19"/>
        <v>0</v>
      </c>
      <c r="L93" s="105">
        <f t="shared" si="19"/>
        <v>0</v>
      </c>
      <c r="M93" s="105">
        <f t="shared" si="19"/>
        <v>0</v>
      </c>
      <c r="N93" s="105">
        <f t="shared" si="19"/>
        <v>0</v>
      </c>
      <c r="O93" s="105">
        <f t="shared" si="19"/>
        <v>0</v>
      </c>
      <c r="P93" s="105">
        <f t="shared" si="19"/>
        <v>0</v>
      </c>
      <c r="Q93" s="105">
        <f t="shared" si="19"/>
        <v>0</v>
      </c>
      <c r="R93" s="48">
        <f t="shared" si="18"/>
        <v>50000</v>
      </c>
    </row>
    <row r="94" spans="2:18" ht="39" customHeight="1">
      <c r="B94" s="224" t="s">
        <v>181</v>
      </c>
      <c r="C94" s="82" t="s">
        <v>31</v>
      </c>
      <c r="D94" s="126" t="s">
        <v>39</v>
      </c>
      <c r="E94" s="197" t="s">
        <v>164</v>
      </c>
      <c r="F94" s="89">
        <v>50000</v>
      </c>
      <c r="G94" s="89">
        <v>50000</v>
      </c>
      <c r="H94" s="89"/>
      <c r="I94" s="102"/>
      <c r="J94" s="90"/>
      <c r="K94" s="16"/>
      <c r="L94" s="17"/>
      <c r="M94" s="17"/>
      <c r="N94" s="17"/>
      <c r="O94" s="17"/>
      <c r="P94" s="17"/>
      <c r="Q94" s="47"/>
      <c r="R94" s="196">
        <f t="shared" si="18"/>
        <v>50000</v>
      </c>
    </row>
    <row r="95" spans="2:18" ht="39" customHeight="1">
      <c r="B95" s="146"/>
      <c r="C95" s="204" t="s">
        <v>62</v>
      </c>
      <c r="D95" s="131"/>
      <c r="E95" s="171" t="s">
        <v>23</v>
      </c>
      <c r="F95" s="105">
        <f>F96</f>
        <v>42200</v>
      </c>
      <c r="G95" s="105">
        <f aca="true" t="shared" si="20" ref="G95:Q95">G96</f>
        <v>42200</v>
      </c>
      <c r="H95" s="105">
        <f t="shared" si="20"/>
        <v>0</v>
      </c>
      <c r="I95" s="105">
        <f t="shared" si="20"/>
        <v>0</v>
      </c>
      <c r="J95" s="105"/>
      <c r="K95" s="105">
        <f t="shared" si="20"/>
        <v>0</v>
      </c>
      <c r="L95" s="105">
        <f t="shared" si="20"/>
        <v>0</v>
      </c>
      <c r="M95" s="105">
        <f t="shared" si="20"/>
        <v>0</v>
      </c>
      <c r="N95" s="105">
        <f t="shared" si="20"/>
        <v>0</v>
      </c>
      <c r="O95" s="105">
        <f t="shared" si="20"/>
        <v>0</v>
      </c>
      <c r="P95" s="105">
        <f t="shared" si="20"/>
        <v>0</v>
      </c>
      <c r="Q95" s="105">
        <f t="shared" si="20"/>
        <v>0</v>
      </c>
      <c r="R95" s="48">
        <f t="shared" si="18"/>
        <v>42200</v>
      </c>
    </row>
    <row r="96" spans="2:18" ht="39" customHeight="1">
      <c r="B96" s="146" t="s">
        <v>182</v>
      </c>
      <c r="C96" s="146" t="s">
        <v>183</v>
      </c>
      <c r="D96" s="131" t="s">
        <v>24</v>
      </c>
      <c r="E96" s="94" t="s">
        <v>184</v>
      </c>
      <c r="F96" s="105">
        <v>42200</v>
      </c>
      <c r="G96" s="105">
        <v>42200</v>
      </c>
      <c r="H96" s="105">
        <v>0</v>
      </c>
      <c r="I96" s="201">
        <v>0</v>
      </c>
      <c r="J96" s="90"/>
      <c r="K96" s="20">
        <v>0</v>
      </c>
      <c r="L96" s="21">
        <v>0</v>
      </c>
      <c r="M96" s="21">
        <v>0</v>
      </c>
      <c r="N96" s="21">
        <v>0</v>
      </c>
      <c r="O96" s="21">
        <v>0</v>
      </c>
      <c r="P96" s="21">
        <v>0</v>
      </c>
      <c r="Q96" s="54">
        <v>0</v>
      </c>
      <c r="R96" s="48">
        <f t="shared" si="18"/>
        <v>42200</v>
      </c>
    </row>
    <row r="97" spans="2:18" ht="30" customHeight="1">
      <c r="B97" s="146" t="s">
        <v>143</v>
      </c>
      <c r="C97" s="140"/>
      <c r="D97" s="134"/>
      <c r="E97" s="122" t="s">
        <v>194</v>
      </c>
      <c r="F97" s="105">
        <f>F100</f>
        <v>1263283</v>
      </c>
      <c r="G97" s="105">
        <f>G100</f>
        <v>1263283</v>
      </c>
      <c r="H97" s="106">
        <f>H100</f>
        <v>959184</v>
      </c>
      <c r="I97" s="107">
        <f>I100</f>
        <v>32035</v>
      </c>
      <c r="J97" s="106"/>
      <c r="K97" s="20">
        <f>K100</f>
        <v>0</v>
      </c>
      <c r="L97" s="21">
        <v>0</v>
      </c>
      <c r="M97" s="21">
        <v>0</v>
      </c>
      <c r="N97" s="21">
        <v>0</v>
      </c>
      <c r="O97" s="21">
        <v>0</v>
      </c>
      <c r="P97" s="21">
        <v>0</v>
      </c>
      <c r="Q97" s="54">
        <v>0</v>
      </c>
      <c r="R97" s="55">
        <f t="shared" si="18"/>
        <v>1263283</v>
      </c>
    </row>
    <row r="98" spans="2:18" ht="18.75" customHeight="1">
      <c r="B98" s="140"/>
      <c r="C98" s="140"/>
      <c r="D98" s="134"/>
      <c r="E98" s="83" t="s">
        <v>25</v>
      </c>
      <c r="F98" s="89"/>
      <c r="G98" s="105"/>
      <c r="H98" s="106"/>
      <c r="I98" s="107"/>
      <c r="J98" s="106"/>
      <c r="K98" s="20"/>
      <c r="L98" s="21"/>
      <c r="M98" s="21"/>
      <c r="N98" s="21"/>
      <c r="O98" s="21"/>
      <c r="P98" s="21"/>
      <c r="Q98" s="54"/>
      <c r="R98" s="55"/>
    </row>
    <row r="99" spans="2:18" ht="30" customHeight="1">
      <c r="B99" s="87"/>
      <c r="C99" s="169" t="s">
        <v>61</v>
      </c>
      <c r="D99" s="170"/>
      <c r="E99" s="172" t="s">
        <v>21</v>
      </c>
      <c r="F99" s="105">
        <f>F100</f>
        <v>1263283</v>
      </c>
      <c r="G99" s="105">
        <f>G100</f>
        <v>1263283</v>
      </c>
      <c r="H99" s="105">
        <f>H100</f>
        <v>959184</v>
      </c>
      <c r="I99" s="105">
        <f>I100</f>
        <v>32035</v>
      </c>
      <c r="J99" s="105"/>
      <c r="K99" s="20">
        <f aca="true" t="shared" si="21" ref="K99:Q99">K100</f>
        <v>0</v>
      </c>
      <c r="L99" s="20">
        <f t="shared" si="21"/>
        <v>0</v>
      </c>
      <c r="M99" s="20">
        <f t="shared" si="21"/>
        <v>0</v>
      </c>
      <c r="N99" s="20">
        <f t="shared" si="21"/>
        <v>0</v>
      </c>
      <c r="O99" s="20">
        <f t="shared" si="21"/>
        <v>0</v>
      </c>
      <c r="P99" s="20">
        <f t="shared" si="21"/>
        <v>0</v>
      </c>
      <c r="Q99" s="67">
        <f t="shared" si="21"/>
        <v>0</v>
      </c>
      <c r="R99" s="55">
        <f>G99+K99</f>
        <v>1263283</v>
      </c>
    </row>
    <row r="100" spans="2:18" ht="42" customHeight="1" thickBot="1">
      <c r="B100" s="215" t="s">
        <v>136</v>
      </c>
      <c r="C100" s="215" t="s">
        <v>59</v>
      </c>
      <c r="D100" s="132" t="s">
        <v>22</v>
      </c>
      <c r="E100" s="206" t="s">
        <v>190</v>
      </c>
      <c r="F100" s="216">
        <f>1250983+12300</f>
        <v>1263283</v>
      </c>
      <c r="G100" s="216">
        <f>1250983+12300</f>
        <v>1263283</v>
      </c>
      <c r="H100" s="194">
        <v>959184</v>
      </c>
      <c r="I100" s="195">
        <v>32035</v>
      </c>
      <c r="J100" s="119"/>
      <c r="K100" s="24">
        <v>0</v>
      </c>
      <c r="L100" s="22">
        <v>0</v>
      </c>
      <c r="M100" s="22">
        <v>0</v>
      </c>
      <c r="N100" s="22">
        <v>0</v>
      </c>
      <c r="O100" s="22">
        <v>0</v>
      </c>
      <c r="P100" s="22">
        <v>0</v>
      </c>
      <c r="Q100" s="64">
        <v>0</v>
      </c>
      <c r="R100" s="55">
        <f>G100+K100</f>
        <v>1263283</v>
      </c>
    </row>
    <row r="101" spans="2:18" ht="32.25" customHeight="1" thickBot="1">
      <c r="B101" s="179"/>
      <c r="C101" s="8"/>
      <c r="D101" s="68"/>
      <c r="E101" s="221" t="s">
        <v>40</v>
      </c>
      <c r="F101" s="25">
        <f>F97+F89+F85+F31+F25+F14</f>
        <v>297214557</v>
      </c>
      <c r="G101" s="25">
        <f>G97+G89+G85+G31+G25+G14</f>
        <v>297214557</v>
      </c>
      <c r="H101" s="25">
        <f>H97+H89+H85+H31+H25+H14</f>
        <v>19145934</v>
      </c>
      <c r="I101" s="25">
        <f>I97+I89+I85+I31+I25+I14</f>
        <v>1323382</v>
      </c>
      <c r="J101" s="25">
        <v>0</v>
      </c>
      <c r="K101" s="25">
        <f aca="true" t="shared" si="22" ref="K101:Q101">K14+K25+K31+K85+K89+K97</f>
        <v>84481</v>
      </c>
      <c r="L101" s="25">
        <f t="shared" si="22"/>
        <v>84481</v>
      </c>
      <c r="M101" s="25">
        <f t="shared" si="22"/>
        <v>42808</v>
      </c>
      <c r="N101" s="25">
        <f t="shared" si="22"/>
        <v>0</v>
      </c>
      <c r="O101" s="25">
        <f t="shared" si="22"/>
        <v>0</v>
      </c>
      <c r="P101" s="25">
        <f t="shared" si="22"/>
        <v>0</v>
      </c>
      <c r="Q101" s="69">
        <f t="shared" si="22"/>
        <v>0</v>
      </c>
      <c r="R101" s="70">
        <f>R14+R31+R85+R89+R97+R25</f>
        <v>297299038</v>
      </c>
    </row>
    <row r="102" spans="2:18" ht="18" customHeight="1">
      <c r="B102" s="26"/>
      <c r="C102" s="26"/>
      <c r="D102" s="27"/>
      <c r="E102" s="40"/>
      <c r="F102" s="28"/>
      <c r="G102" s="28"/>
      <c r="H102" s="28"/>
      <c r="I102" s="28"/>
      <c r="J102" s="28"/>
      <c r="K102" s="28"/>
      <c r="L102" s="28"/>
      <c r="M102" s="29"/>
      <c r="N102" s="28"/>
      <c r="O102" s="30"/>
      <c r="P102" s="30"/>
      <c r="Q102" s="28"/>
      <c r="R102" s="30"/>
    </row>
    <row r="103" spans="2:18" ht="15.75" customHeight="1">
      <c r="B103" s="26"/>
      <c r="C103" s="26"/>
      <c r="D103" s="27"/>
      <c r="E103" s="40"/>
      <c r="F103" s="31"/>
      <c r="G103" s="31"/>
      <c r="H103" s="31"/>
      <c r="I103" s="31"/>
      <c r="J103" s="31"/>
      <c r="K103" s="31"/>
      <c r="L103" s="31"/>
      <c r="M103" s="26"/>
      <c r="N103" s="31"/>
      <c r="O103" s="32"/>
      <c r="P103" s="32"/>
      <c r="Q103" s="31"/>
      <c r="R103" s="32"/>
    </row>
    <row r="104" spans="2:18" ht="16.5" customHeight="1">
      <c r="B104" s="26"/>
      <c r="C104" s="26"/>
      <c r="D104" s="27"/>
      <c r="E104" s="40"/>
      <c r="F104" s="26"/>
      <c r="G104" s="26"/>
      <c r="H104" s="32"/>
      <c r="I104" s="32"/>
      <c r="J104" s="32"/>
      <c r="K104" s="33"/>
      <c r="L104" s="33"/>
      <c r="M104" s="31"/>
      <c r="N104" s="31"/>
      <c r="O104" s="26"/>
      <c r="P104" s="26"/>
      <c r="Q104" s="26"/>
      <c r="R104" s="26"/>
    </row>
    <row r="105" spans="2:18" ht="26.25" customHeight="1">
      <c r="B105" s="26"/>
      <c r="C105" s="26"/>
      <c r="D105" s="27"/>
      <c r="E105" s="77" t="s">
        <v>154</v>
      </c>
      <c r="F105" s="78"/>
      <c r="G105" s="78"/>
      <c r="H105" s="78"/>
      <c r="I105" s="78"/>
      <c r="J105" s="78"/>
      <c r="K105" s="79"/>
      <c r="L105" s="79" t="s">
        <v>157</v>
      </c>
      <c r="M105" s="31"/>
      <c r="N105" s="31"/>
      <c r="O105" s="26"/>
      <c r="P105" s="26"/>
      <c r="Q105" s="26"/>
      <c r="R105" s="26"/>
    </row>
    <row r="106" spans="2:18" ht="27.75" customHeight="1">
      <c r="B106" s="26"/>
      <c r="C106" s="26"/>
      <c r="D106" s="27"/>
      <c r="E106" s="40"/>
      <c r="F106" s="26"/>
      <c r="G106" s="26"/>
      <c r="H106" s="32"/>
      <c r="I106" s="32"/>
      <c r="J106" s="32"/>
      <c r="K106" s="33"/>
      <c r="L106" s="33"/>
      <c r="M106" s="31"/>
      <c r="N106" s="31"/>
      <c r="O106" s="26"/>
      <c r="P106" s="26"/>
      <c r="Q106" s="26"/>
      <c r="R106" s="26"/>
    </row>
    <row r="107" ht="20.25" customHeight="1">
      <c r="D107" s="34"/>
    </row>
    <row r="108" spans="4:18" ht="28.5" customHeight="1">
      <c r="D108" s="34"/>
      <c r="F108" s="35"/>
      <c r="G108" s="35"/>
      <c r="H108" s="35"/>
      <c r="I108" s="35"/>
      <c r="J108" s="35"/>
      <c r="K108" s="35"/>
      <c r="L108" s="35"/>
      <c r="M108" s="35"/>
      <c r="N108" s="35"/>
      <c r="O108" s="35"/>
      <c r="P108" s="35"/>
      <c r="Q108" s="35"/>
      <c r="R108" s="35"/>
    </row>
    <row r="109" spans="4:18" ht="26.25" customHeight="1">
      <c r="D109" s="34"/>
      <c r="E109" s="37" t="s">
        <v>156</v>
      </c>
      <c r="F109" s="35"/>
      <c r="G109" s="35"/>
      <c r="H109" s="35"/>
      <c r="I109" s="35"/>
      <c r="J109" s="35"/>
      <c r="K109" s="35"/>
      <c r="L109" s="35"/>
      <c r="M109" s="35"/>
      <c r="N109" s="35"/>
      <c r="O109" s="35"/>
      <c r="P109" s="35"/>
      <c r="Q109" s="35"/>
      <c r="R109" s="35"/>
    </row>
    <row r="110" spans="4:7" ht="26.25" customHeight="1">
      <c r="D110" s="34"/>
      <c r="E110" s="37">
        <v>250328</v>
      </c>
      <c r="F110" s="71" t="e">
        <f>F40+#REF!+#REF!+#REF!+#REF!</f>
        <v>#REF!</v>
      </c>
      <c r="G110" s="35"/>
    </row>
    <row r="111" spans="4:7" ht="28.5" customHeight="1">
      <c r="D111" s="34"/>
      <c r="E111" s="37">
        <v>250330</v>
      </c>
      <c r="F111" s="71" t="e">
        <f>F51+#REF!</f>
        <v>#REF!</v>
      </c>
      <c r="G111" s="71" t="e">
        <f>G51+#REF!</f>
        <v>#REF!</v>
      </c>
    </row>
    <row r="112" spans="4:7" ht="29.25" customHeight="1">
      <c r="D112" s="34"/>
      <c r="E112" s="37">
        <v>250326</v>
      </c>
      <c r="F112" s="71" t="e">
        <f>F57+F59+F61+F63+F65+F67+F69+F71+#REF!+F75</f>
        <v>#REF!</v>
      </c>
      <c r="G112" s="35"/>
    </row>
    <row r="113" spans="4:7" ht="35.25" customHeight="1">
      <c r="D113" s="34"/>
      <c r="E113" s="41"/>
      <c r="F113" s="72"/>
      <c r="G113" s="36"/>
    </row>
    <row r="114" spans="4:7" ht="25.5" customHeight="1">
      <c r="D114" s="34"/>
      <c r="E114" s="42"/>
      <c r="F114" s="35"/>
      <c r="G114" s="35"/>
    </row>
    <row r="115" spans="4:9" ht="33" customHeight="1">
      <c r="D115" s="34"/>
      <c r="E115" s="42"/>
      <c r="F115" s="35"/>
      <c r="G115" s="71"/>
      <c r="H115" s="71"/>
      <c r="I115" s="71"/>
    </row>
    <row r="116" spans="4:9" ht="33" customHeight="1">
      <c r="D116" s="34"/>
      <c r="E116" s="41">
        <v>10116</v>
      </c>
      <c r="F116" s="71">
        <f>F100+F92+F88+F34+F28+F17</f>
        <v>19552600</v>
      </c>
      <c r="G116" s="71">
        <f>G17+G28+G34+G88+G92+G100</f>
        <v>19552600</v>
      </c>
      <c r="H116" s="71">
        <f>H17+H28+H34+H88+H92+H100</f>
        <v>13779811</v>
      </c>
      <c r="I116" s="71">
        <f>I17+I28+I34+I88+I92+I100+I76+I19+I30</f>
        <v>1323382</v>
      </c>
    </row>
    <row r="117" ht="37.5" customHeight="1">
      <c r="D117" s="34"/>
    </row>
    <row r="118" spans="4:7" ht="37.5" customHeight="1">
      <c r="D118" s="34"/>
      <c r="E118" s="42"/>
      <c r="F118" s="35"/>
      <c r="G118" s="35"/>
    </row>
    <row r="119" ht="33.75" customHeight="1">
      <c r="D119" s="34"/>
    </row>
    <row r="120" spans="4:9" ht="33.75" customHeight="1">
      <c r="D120" s="34"/>
      <c r="F120" s="71" t="e">
        <f>#REF!+#REF!+#REF!+#REF!+#REF!+#REF!+#REF!</f>
        <v>#REF!</v>
      </c>
      <c r="G120" s="71" t="e">
        <f>#REF!+#REF!+#REF!+#REF!+#REF!+#REF!+#REF!</f>
        <v>#REF!</v>
      </c>
      <c r="H120" s="71">
        <f>H16+H18+H27+H33+H38+H97+H91+H87</f>
        <v>19145934</v>
      </c>
      <c r="I120" s="71" t="e">
        <f>#REF!+#REF!+#REF!+#REF!+#REF!+#REF!+#REF!</f>
        <v>#REF!</v>
      </c>
    </row>
    <row r="121" ht="29.25" customHeight="1">
      <c r="D121" s="34"/>
    </row>
    <row r="122" ht="32.25" customHeight="1">
      <c r="D122" s="34"/>
    </row>
    <row r="123" ht="37.5" customHeight="1">
      <c r="D123" s="34"/>
    </row>
    <row r="124" ht="37.5" customHeight="1">
      <c r="D124" s="34"/>
    </row>
    <row r="125" ht="45.75" customHeight="1">
      <c r="D125" s="34"/>
    </row>
    <row r="126" ht="28.5" customHeight="1">
      <c r="D126" s="34"/>
    </row>
    <row r="127" ht="45.75" customHeight="1">
      <c r="D127" s="34"/>
    </row>
    <row r="128" ht="25.5" customHeight="1">
      <c r="D128" s="34"/>
    </row>
    <row r="129" ht="25.5" customHeight="1">
      <c r="D129" s="34"/>
    </row>
    <row r="130" ht="25.5" customHeight="1">
      <c r="D130" s="34"/>
    </row>
    <row r="131" ht="25.5" customHeight="1">
      <c r="D131" s="34"/>
    </row>
    <row r="132" ht="25.5" customHeight="1">
      <c r="D132" s="34"/>
    </row>
    <row r="133" ht="33" customHeight="1">
      <c r="D133" s="34"/>
    </row>
    <row r="134" ht="25.5" customHeight="1">
      <c r="D134" s="34"/>
    </row>
    <row r="135" ht="25.5" customHeight="1">
      <c r="D135" s="34"/>
    </row>
    <row r="136" ht="34.5" customHeight="1">
      <c r="D136" s="34"/>
    </row>
    <row r="137" ht="23.25" customHeight="1">
      <c r="D137" s="34"/>
    </row>
    <row r="138" ht="26.25" customHeight="1">
      <c r="D138" s="34"/>
    </row>
    <row r="139" ht="45" customHeight="1">
      <c r="D139" s="34"/>
    </row>
    <row r="140" ht="31.5" customHeight="1">
      <c r="D140" s="34"/>
    </row>
    <row r="141" ht="24" customHeight="1">
      <c r="D141" s="34"/>
    </row>
    <row r="142" ht="33.75" customHeight="1">
      <c r="D142" s="34"/>
    </row>
    <row r="143" ht="31.5" customHeight="1">
      <c r="D143" s="34"/>
    </row>
    <row r="144" ht="24" customHeight="1">
      <c r="D144" s="34"/>
    </row>
    <row r="145" ht="20.25" customHeight="1">
      <c r="D145" s="34"/>
    </row>
    <row r="146" ht="22.5" customHeight="1">
      <c r="D146" s="34"/>
    </row>
    <row r="147" ht="17.25" customHeight="1">
      <c r="D147" s="34"/>
    </row>
    <row r="148" ht="18.75" customHeight="1">
      <c r="D148" s="34"/>
    </row>
    <row r="149" ht="12.75">
      <c r="D149" s="34"/>
    </row>
    <row r="150" ht="12.75">
      <c r="D150" s="34"/>
    </row>
    <row r="151" ht="12.75">
      <c r="D151" s="34"/>
    </row>
    <row r="152" ht="12.75">
      <c r="D152" s="34"/>
    </row>
    <row r="153" ht="12.75">
      <c r="D153" s="34"/>
    </row>
    <row r="154" ht="12.75">
      <c r="D154" s="34"/>
    </row>
    <row r="155" ht="12.75">
      <c r="D155" s="34"/>
    </row>
    <row r="156" ht="12.75">
      <c r="D156" s="34"/>
    </row>
    <row r="157" ht="12.75">
      <c r="D157" s="34"/>
    </row>
    <row r="158" ht="12.75">
      <c r="D158" s="34"/>
    </row>
    <row r="159" ht="12.75">
      <c r="D159" s="34"/>
    </row>
    <row r="160" ht="12.75">
      <c r="D160" s="34"/>
    </row>
    <row r="161" ht="12.75">
      <c r="D161" s="34"/>
    </row>
    <row r="162" spans="2:18" s="2" customFormat="1" ht="12.75">
      <c r="B162" s="4"/>
      <c r="C162" s="4"/>
      <c r="D162" s="34"/>
      <c r="E162" s="37"/>
      <c r="F162" s="4"/>
      <c r="G162" s="4"/>
      <c r="H162" s="4"/>
      <c r="I162" s="4"/>
      <c r="J162" s="4"/>
      <c r="K162" s="4"/>
      <c r="L162" s="4"/>
      <c r="M162" s="4"/>
      <c r="N162" s="4"/>
      <c r="O162" s="4"/>
      <c r="P162" s="4"/>
      <c r="Q162" s="4"/>
      <c r="R162" s="4"/>
    </row>
    <row r="163" ht="12.75">
      <c r="D163" s="34"/>
    </row>
    <row r="164" ht="12.75">
      <c r="D164" s="34"/>
    </row>
    <row r="165" ht="12.75">
      <c r="D165" s="34"/>
    </row>
    <row r="166" ht="12.75">
      <c r="D166" s="34"/>
    </row>
    <row r="167" ht="12.75">
      <c r="D167" s="34"/>
    </row>
    <row r="168" ht="12.75">
      <c r="D168" s="34"/>
    </row>
    <row r="169" ht="12.75">
      <c r="D169" s="34"/>
    </row>
    <row r="170" ht="12.75">
      <c r="D170" s="34"/>
    </row>
    <row r="171" ht="12.75">
      <c r="D171" s="34"/>
    </row>
    <row r="172" ht="12.75">
      <c r="D172" s="34"/>
    </row>
    <row r="173" ht="12.75">
      <c r="D173" s="34"/>
    </row>
    <row r="174" ht="12.75">
      <c r="D174" s="34"/>
    </row>
  </sheetData>
  <sheetProtection/>
  <mergeCells count="27">
    <mergeCell ref="B9:B12"/>
    <mergeCell ref="D9:D12"/>
    <mergeCell ref="E9:E12"/>
    <mergeCell ref="G11:G12"/>
    <mergeCell ref="F10:F12"/>
    <mergeCell ref="R9:R12"/>
    <mergeCell ref="F9:J9"/>
    <mergeCell ref="M11:M12"/>
    <mergeCell ref="N11:N12"/>
    <mergeCell ref="P11:P12"/>
    <mergeCell ref="L10:L12"/>
    <mergeCell ref="O10:O12"/>
    <mergeCell ref="K9:Q9"/>
    <mergeCell ref="M10:N10"/>
    <mergeCell ref="J10:J12"/>
    <mergeCell ref="P10:Q10"/>
    <mergeCell ref="K10:K12"/>
    <mergeCell ref="I11:I12"/>
    <mergeCell ref="G10:I10"/>
    <mergeCell ref="H11:H12"/>
    <mergeCell ref="B36:B37"/>
    <mergeCell ref="C36:C37"/>
    <mergeCell ref="B81:B82"/>
    <mergeCell ref="B79:B80"/>
    <mergeCell ref="C79:C80"/>
    <mergeCell ref="B74:B75"/>
    <mergeCell ref="C74:C75"/>
  </mergeCells>
  <printOptions/>
  <pageMargins left="0.24" right="0.16" top="0.47" bottom="0.48" header="0.5" footer="0.5"/>
  <pageSetup fitToHeight="3" horizontalDpi="600" verticalDpi="600" orientation="landscape" paperSize="9" scale="49" r:id="rId3"/>
  <rowBreaks count="4" manualBreakCount="4">
    <brk id="35" max="17" man="1"/>
    <brk id="47" max="17" man="1"/>
    <brk id="68" max="17" man="1"/>
    <brk id="94"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2017-03-23T08:21:56Z</cp:lastPrinted>
  <dcterms:created xsi:type="dcterms:W3CDTF">2016-03-21T14:24:29Z</dcterms:created>
  <dcterms:modified xsi:type="dcterms:W3CDTF">2017-03-24T07:28:26Z</dcterms:modified>
  <cp:category/>
  <cp:version/>
  <cp:contentType/>
  <cp:contentStatus/>
</cp:coreProperties>
</file>