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omments2.xml" ContentType="application/vnd.openxmlformats-officedocument.spreadsheetml.comments+xml"/>
  <Override PartName="/xl/drawings/vmlDrawing2.vml" ContentType="application/vnd.openxmlformats-officedocument.vmlDrawing"/>
  <Override PartName="/xl/drawings/vmlDrawing1.vml" ContentType="application/vnd.openxmlformats-officedocument.vmlDrawing"/>
  <Override PartName="/xl/sharedStrings.xml" ContentType="application/vnd.openxmlformats-officedocument.spreadsheetml.sharedStrings+xml"/>
  <Override PartName="/xl/worksheets/_rels/sheet2.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Додаток 2" sheetId="1" state="visible" r:id="rId2"/>
    <sheet name="Додаток 3" sheetId="2" state="visible" r:id="rId3"/>
  </sheets>
  <definedNames>
    <definedName function="false" hidden="false" localSheetId="0" name="_xlnm.Print_Area" vbProcedure="false">'Додаток 2'!$A$1:$Q$81</definedName>
    <definedName function="false" hidden="false" localSheetId="1" name="_xlnm.Print_Area" vbProcedure="false">'Додаток 3'!$A$1:$R$109</definedName>
  </definedNames>
  <calcPr iterateCount="100" refMode="A1" iterate="false" iterateDelta="0.001"/>
</workbook>
</file>

<file path=xl/comments1.xml><?xml version="1.0" encoding="utf-8"?>
<comments xmlns="http://schemas.openxmlformats.org/spreadsheetml/2006/main" xmlns:xdr="http://schemas.openxmlformats.org/drawingml/2006/spreadsheetDrawing">
  <authors>
    <author/>
  </authors>
  <commentList>
    <comment ref="J10" authorId="0">
      <text>
        <r>
          <rPr>
            <b val="true"/>
            <sz val="8"/>
            <color rgb="FF000000"/>
            <rFont val="Tahoma"/>
            <family val="2"/>
            <charset val="204"/>
          </rPr>
          <t xml:space="preserve">User:
</t>
        </r>
      </text>
    </comment>
  </commentList>
</comments>
</file>

<file path=xl/comments2.xml><?xml version="1.0" encoding="utf-8"?>
<comments xmlns="http://schemas.openxmlformats.org/spreadsheetml/2006/main" xmlns:xdr="http://schemas.openxmlformats.org/drawingml/2006/spreadsheetDrawing">
  <authors>
    <author/>
  </authors>
  <commentList>
    <comment ref="K10" authorId="0">
      <text>
        <r>
          <rPr>
            <b val="true"/>
            <sz val="8"/>
            <color rgb="FF000000"/>
            <rFont val="Tahoma"/>
            <family val="2"/>
            <charset val="204"/>
          </rPr>
          <t xml:space="preserve">User:
</t>
        </r>
      </text>
    </comment>
  </commentList>
</comments>
</file>

<file path=xl/sharedStrings.xml><?xml version="1.0" encoding="utf-8"?>
<sst xmlns="http://schemas.openxmlformats.org/spreadsheetml/2006/main" count="379" uniqueCount="201">
  <si>
    <t>Додаток 2</t>
  </si>
  <si>
    <t>до рішення районної у місті ради</t>
  </si>
  <si>
    <t>Від 15.03.2018 № 1</t>
  </si>
  <si>
    <t>Розподіл  видатків  бюджету  району  у  місті  на  2017 рік за тимчасовою класифікацією видатків та кредитування місцевих бюджетів</t>
  </si>
  <si>
    <t>грн.</t>
  </si>
  <si>
    <t>Код програмної класифікації видатків та кредитування місцевого бюджету</t>
  </si>
  <si>
    <t>Код ТПКВКМБ/ТКВКБМС</t>
  </si>
  <si>
    <t>Код ФКВКБ</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</si>
  <si>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</si>
  <si>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 Видатки загального  фонду</t>
  </si>
  <si>
    <t>                                          Видатки спеціального фонду</t>
  </si>
  <si>
    <t>  Разом</t>
  </si>
  <si>
    <t>всього</t>
  </si>
  <si>
    <t>          з них</t>
  </si>
  <si>
    <t>видатки розвитку</t>
  </si>
  <si>
    <t>Всього</t>
  </si>
  <si>
    <t>Споживання</t>
  </si>
  <si>
    <t> видатки розвитку</t>
  </si>
  <si>
    <t>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</si>
  <si>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</si>
  <si>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</si>
  <si>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</si>
  <si>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</si>
  <si>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</si>
  <si>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</si>
  <si>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</si>
  <si>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0100</t>
  </si>
  <si>
    <t>Державне управління, всього</t>
  </si>
  <si>
    <t>0170</t>
  </si>
  <si>
    <t>0111</t>
  </si>
  <si>
    <t>1000</t>
  </si>
  <si>
    <t>Освіта, всього</t>
  </si>
  <si>
    <t>1010</t>
  </si>
  <si>
    <t>0910</t>
  </si>
  <si>
    <t>Дошкільна освіта</t>
  </si>
  <si>
    <t>1060</t>
  </si>
  <si>
    <t>3000</t>
  </si>
  <si>
    <t>Соціальний захист та соціальне забезпечення, всього</t>
  </si>
  <si>
    <t>3011</t>
  </si>
  <si>
    <t>1030</t>
  </si>
  <si>
    <t>3012</t>
  </si>
  <si>
    <t>3013</t>
  </si>
  <si>
    <t>1070</t>
  </si>
  <si>
    <t>3015</t>
  </si>
  <si>
    <t>3016</t>
  </si>
  <si>
    <t>3021</t>
  </si>
  <si>
    <t>3026</t>
  </si>
  <si>
    <t>3033</t>
  </si>
  <si>
    <t>3034</t>
  </si>
  <si>
    <t>3041</t>
  </si>
  <si>
    <t>1040</t>
  </si>
  <si>
    <t>3042</t>
  </si>
  <si>
    <t>3043</t>
  </si>
  <si>
    <t>3044</t>
  </si>
  <si>
    <t>3045</t>
  </si>
  <si>
    <t>3046</t>
  </si>
  <si>
    <t>3047</t>
  </si>
  <si>
    <t>3048</t>
  </si>
  <si>
    <t>3049</t>
  </si>
  <si>
    <t>3080</t>
  </si>
  <si>
    <t>1020</t>
  </si>
  <si>
    <t>3202</t>
  </si>
  <si>
    <t>3240</t>
  </si>
  <si>
    <t>1050</t>
  </si>
  <si>
    <t>3400</t>
  </si>
  <si>
    <t>1090</t>
  </si>
  <si>
    <t>4000</t>
  </si>
  <si>
    <t>4040</t>
  </si>
  <si>
    <t>0829</t>
  </si>
  <si>
    <t>Видатки на заходи, передбачені державними і місцевими програмами розвитку і мистецтва</t>
  </si>
  <si>
    <t>6000</t>
  </si>
  <si>
    <t>Житлово-комунальне господарство,всього</t>
  </si>
  <si>
    <t>6010</t>
  </si>
  <si>
    <t>0610</t>
  </si>
  <si>
    <t>Забезпечення надійного та безперебійного функціонування житлово-експлуатаційного господарства</t>
  </si>
  <si>
    <t>6060</t>
  </si>
  <si>
    <t>0620</t>
  </si>
  <si>
    <t>Благоустрій  міст, сіл, селищ</t>
  </si>
  <si>
    <t>7400</t>
  </si>
  <si>
    <t>7500</t>
  </si>
  <si>
    <t>0411</t>
  </si>
  <si>
    <t>8000</t>
  </si>
  <si>
    <t>8600</t>
  </si>
  <si>
    <t>0133</t>
  </si>
  <si>
    <t>Всього:</t>
  </si>
  <si>
    <t>Голова районної у місті ради</t>
  </si>
  <si>
    <t>А.В. Атаманенко</t>
  </si>
  <si>
    <t>Додаток 3</t>
  </si>
  <si>
    <t>Від 15.03.2018 р № 1</t>
  </si>
  <si>
    <t>Розподіл  видатків  бюджету  району  у  місті  на  2017 рік </t>
  </si>
  <si>
    <t>Код програмної класифікації видатків та кредитування місцевих бюджетів</t>
  </si>
  <si>
    <t>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</si>
  <si>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 Загальний  фонд</t>
  </si>
  <si>
    <t>Спеціальний фонд</t>
  </si>
  <si>
    <t>0100000</t>
  </si>
  <si>
    <t>Шевченківська районна у місті Дніпрі рада, всього:</t>
  </si>
  <si>
    <t>у тому числі:</t>
  </si>
  <si>
    <t>Державне управління</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</si>
  <si>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</si>
  <si>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</si>
  <si>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Соціальний захист та соціальне забезпечення</t>
  </si>
  <si>
    <t>0113131</t>
  </si>
  <si>
    <t>3131</t>
  </si>
  <si>
    <t>Центри соціальних служб для сім"ї, дітей та молоді </t>
  </si>
  <si>
    <t>0113143</t>
  </si>
  <si>
    <t>3143</t>
  </si>
  <si>
    <t>Інші заходи та заклади молодіжної політики</t>
  </si>
  <si>
    <t>Культура і мистецтво</t>
  </si>
  <si>
    <t>0114040</t>
  </si>
  <si>
    <t>Житлово-комунальне господарство</t>
  </si>
  <si>
    <t>0116010</t>
  </si>
  <si>
    <t>Інші послуги, пов'язані з економічною діяльністю</t>
  </si>
  <si>
    <t>0117500</t>
  </si>
  <si>
    <t>Інші заходи, пов"язані з економічною діяльністю</t>
  </si>
  <si>
    <t>4100000</t>
  </si>
  <si>
    <t> Відділ комунального господарства  Шевченківської районної у місти Дніпрі ради , всього:</t>
  </si>
  <si>
    <t>в тому числі:</t>
  </si>
  <si>
    <t>4110170</t>
  </si>
  <si>
    <t>4116060</t>
  </si>
  <si>
    <t>1500000</t>
  </si>
  <si>
    <t>Управління соціального захисту населення Шевченківської районної у місті Дніпрі ради, всього:</t>
  </si>
  <si>
    <t>1510170</t>
  </si>
  <si>
    <t>Освіта</t>
  </si>
  <si>
    <t>1511060</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</si>
  <si>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</si>
  <si>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r>
      <t xml:space="preserve">у тому числі за рахунок субвенції з державного бюджету</t>
    </r>
    <r>
      <rPr>
        <sz val="10"/>
        <rFont val="Arial Cyr"/>
        <family val="2"/>
        <charset val="204"/>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</si>
  <si>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</si>
  <si>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</si>
  <si>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r>
      <t xml:space="preserve">у тому числі за рахунок субвенції з державного бюджету місцевим бюджетам</t>
    </r>
    <r>
      <rPr>
        <sz val="10"/>
        <rFont val="Arial Cyr"/>
        <family val="2"/>
        <charset val="204"/>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</si>
  <si>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t>1513012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</si>
  <si>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</si>
  <si>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</si>
  <si>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 xml:space="preserve">у тому числі за рахунок  субвенції з державого бюджету </t>
    </r>
    <r>
      <rPr>
        <sz val="10"/>
        <rFont val="Arial Cyr"/>
        <family val="2"/>
        <charset val="204"/>
      </rPr>
      <t xml:space="preserve">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</si>
  <si>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</si>
  <si>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</si>
  <si>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r>
      <t xml:space="preserve">у тому числі за рахунок  субвенції з державого бюджету </t>
    </r>
    <r>
      <rPr>
        <sz val="10"/>
        <rFont val="Arial Cyr"/>
        <family val="2"/>
        <charset val="204"/>
      </rPr>
      <t xml:space="preserve">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</si>
  <si>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1513015</t>
  </si>
  <si>
    <t>Надання пільг багатодітним сім"ям на житлово-комунальні послуги</t>
  </si>
  <si>
    <t>1513016</t>
  </si>
  <si>
    <t>Надання субсидій  населенню для відшкодування витрат на оплату житлово-комунальних послуг</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</si>
  <si>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</si>
  <si>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</si>
  <si>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r>
      <t xml:space="preserve">у тому числі за рахунок субвенції з державного бюджету                                                                                </t>
    </r>
    <r>
      <rPr>
        <sz val="10"/>
        <rFont val="Arial Cyr"/>
        <family val="2"/>
        <charset val="204"/>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t>
    </r>
  </si>
  <si>
    <t>1513026</t>
  </si>
  <si>
    <t>Надання субсидій населенню для відшкодування витрат на придбання твердого та рідкого пічного побутового палива і скрапленого газу</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</si>
  <si>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</si>
  <si>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</si>
  <si>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</si>
  <si>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Надання пільг окремим категоріям громадян з оплати послуг зв"язку</t>
  </si>
  <si>
    <t>1513041</t>
  </si>
  <si>
    <t>Надання допомоги у зв"язку з вагітністю і пологами</t>
  </si>
  <si>
    <r>
      <t xml:space="preserve">у тому числі за рахунок субвенції з державного бюджету  </t>
    </r>
    <r>
      <rPr>
        <sz val="10"/>
        <rFont val="Arial Cyr"/>
        <family val="2"/>
        <charset val="204"/>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</si>
  <si>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1513042</t>
  </si>
  <si>
    <t>Надання допомоги до досягнення дитиною трирічного віку</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</si>
  <si>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</si>
  <si>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</si>
  <si>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</si>
  <si>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</si>
  <si>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</si>
  <si>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</si>
  <si>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</si>
  <si>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</si>
  <si>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</si>
  <si>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</si>
  <si>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</si>
  <si>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r>
      <t xml:space="preserve">Надання державної соціальної допомоги малозабезпеченим сім</t>
    </r>
    <r>
      <rPr>
        <sz val="10"/>
        <rFont val="Bookman Old Style"/>
        <family val="1"/>
        <charset val="204"/>
      </rPr>
      <t xml:space="preserve">’</t>
    </r>
    <r>
      <rPr>
        <sz val="10"/>
        <rFont val="Arial Cyr"/>
        <family val="2"/>
        <charset val="204"/>
      </rPr>
      <t xml:space="preserve">ям</t>
    </r>
  </si>
  <si>
    <t>1513049</t>
  </si>
  <si>
    <t>Надання державної соціальної допомоги інвалідам з дитинства та дітям-інвалідам</t>
  </si>
  <si>
    <t>1513080</t>
  </si>
  <si>
    <t>Надання допомоги по догляду за інвалідами I чи II групи внаслідок психічного розладу</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</si>
  <si>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</si>
  <si>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</si>
  <si>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</si>
  <si>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1513181</t>
  </si>
  <si>
    <t>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</si>
  <si>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</si>
  <si>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1513202</t>
  </si>
  <si>
    <t>Надання фінансової  підтримки громадським організаціям інвалідів і ветеранів, діяльність яких має соціальну спрямованість</t>
  </si>
  <si>
    <t>1513240</t>
  </si>
  <si>
    <t>Організація та проведення громадських робіт</t>
  </si>
  <si>
    <t>в тому числі субвенція з міського бюджету</t>
  </si>
  <si>
    <t>1513400</t>
  </si>
  <si>
    <t>Інші видатки на соціальний захист населення</t>
  </si>
  <si>
    <t>в тому числі за рахунок субвенції з міського бюджету</t>
  </si>
  <si>
    <t>Видатки, не віднесені до основних груп</t>
  </si>
  <si>
    <t>1518600</t>
  </si>
  <si>
    <t>Інші видатки</t>
  </si>
  <si>
    <t> Відділ освіти Шевченківської районної у місті Дніпрі ради, всього:</t>
  </si>
  <si>
    <t>1010170</t>
  </si>
  <si>
    <t>1011010</t>
  </si>
  <si>
    <t>2000000</t>
  </si>
  <si>
    <t> Управління-служба у справах дітей Шевченківської районної у місті Дніпрі ради, всього</t>
  </si>
  <si>
    <t>2010170</t>
  </si>
  <si>
    <t>2011060</t>
  </si>
  <si>
    <t>2013112</t>
  </si>
  <si>
    <t>3112</t>
  </si>
  <si>
    <t>Заходи державної політики з питань дітей та їх соціального захисту</t>
  </si>
  <si>
    <t>7500000</t>
  </si>
  <si>
    <t> Фінансове управління Шевченківської районної у місті Дніпрі ради, всього:</t>
  </si>
  <si>
    <t>7510170</t>
  </si>
  <si>
    <t> </t>
  </si>
</sst>
</file>

<file path=xl/styles.xml><?xml version="1.0" encoding="utf-8"?>
<styleSheet xmlns="http://schemas.openxmlformats.org/spreadsheetml/2006/main">
  <numFmts count="5">
    <numFmt numFmtId="164" formatCode="GENERAL"/>
    <numFmt numFmtId="165" formatCode="DD/MM/YYYY"/>
    <numFmt numFmtId="166" formatCode="@"/>
    <numFmt numFmtId="167" formatCode="0"/>
    <numFmt numFmtId="168" formatCode="0.000"/>
  </numFmts>
  <fonts count="23">
    <font>
      <sz val="10"/>
      <name val="Arial Cyr"/>
      <family val="2"/>
      <charset val="204"/>
    </font>
    <font>
      <sz val="10"/>
      <name val="Arial"/>
      <family val="0"/>
    </font>
    <font>
      <sz val="10"/>
      <name val="Arial"/>
      <family val="0"/>
    </font>
    <font>
      <sz val="10"/>
      <name val="Arial"/>
      <family val="0"/>
    </font>
    <font>
      <sz val="10"/>
      <name val="Arial"/>
      <family val="2"/>
    </font>
    <font>
      <sz val="16"/>
      <color rgb="FFFF0000"/>
      <name val="Arial Cyr"/>
      <family val="2"/>
      <charset val="204"/>
    </font>
    <font>
      <b val="true"/>
      <sz val="12"/>
      <name val="Arial Cyr"/>
      <family val="2"/>
      <charset val="204"/>
    </font>
    <font>
      <b val="true"/>
      <sz val="11"/>
      <name val="Arial Cyr"/>
      <family val="2"/>
      <charset val="204"/>
    </font>
    <font>
      <b val="true"/>
      <sz val="12"/>
      <name val="Times New Roman"/>
      <family val="1"/>
      <charset val="204"/>
    </font>
    <font>
      <b val="true"/>
      <sz val="10"/>
      <name val="Arial Cyr"/>
      <family val="2"/>
      <charset val="204"/>
    </font>
    <font>
      <sz val="12"/>
      <name val="Times New Roman"/>
      <family val="1"/>
      <charset val="204"/>
    </font>
    <font>
      <sz val="12"/>
      <name val="Arial Cyr"/>
      <family val="2"/>
      <charset val="204"/>
    </font>
    <font>
      <b val="true"/>
      <sz val="8"/>
      <color rgb="FF000000"/>
      <name val="Tahoma"/>
      <family val="2"/>
      <charset val="204"/>
    </font>
    <font>
      <sz val="11"/>
      <name val="Arial Cyr"/>
      <family val="2"/>
      <charset val="204"/>
    </font>
    <font>
      <i val="true"/>
      <sz val="11"/>
      <name val="Arial Cyr"/>
      <family val="2"/>
      <charset val="204"/>
    </font>
    <font>
      <sz val="10"/>
      <name val="Arial"/>
      <family val="2"/>
      <charset val="204"/>
    </font>
    <font>
      <i val="true"/>
      <sz val="12"/>
      <name val="Times New Roman"/>
      <family val="1"/>
      <charset val="204"/>
    </font>
    <font>
      <b val="true"/>
      <sz val="11"/>
      <name val="Arial"/>
      <family val="2"/>
      <charset val="204"/>
    </font>
    <font>
      <b val="true"/>
      <sz val="10"/>
      <name val="Arial"/>
      <family val="2"/>
      <charset val="204"/>
    </font>
    <font>
      <sz val="10"/>
      <color rgb="FF000000"/>
      <name val="Arial Cyr"/>
      <family val="2"/>
      <charset val="204"/>
    </font>
    <font>
      <sz val="10"/>
      <name val="Bookman Old Style"/>
      <family val="1"/>
      <charset val="204"/>
    </font>
    <font>
      <i val="true"/>
      <sz val="10"/>
      <name val="Arial Cyr"/>
      <family val="2"/>
      <charset val="204"/>
    </font>
    <font>
      <i val="true"/>
      <sz val="11"/>
      <name val="Arial"/>
      <family val="2"/>
      <charset val="204"/>
    </font>
  </fonts>
  <fills count="4">
    <fill>
      <patternFill patternType="none"/>
    </fill>
    <fill>
      <patternFill patternType="gray125"/>
    </fill>
    <fill>
      <patternFill patternType="solid">
        <fgColor rgb="FFFFFFFF"/>
        <bgColor rgb="FFFFFFCC"/>
      </patternFill>
    </fill>
    <fill>
      <patternFill patternType="solid">
        <fgColor rgb="FF00FF00"/>
        <bgColor rgb="FF33CCCC"/>
      </patternFill>
    </fill>
  </fills>
  <borders count="62">
    <border diagonalUp="false" diagonalDown="false">
      <left/>
      <right/>
      <top/>
      <bottom/>
      <diagonal/>
    </border>
    <border diagonalUp="false" diagonalDown="false">
      <left style="medium">
        <color rgb="FF1A1A1A"/>
      </left>
      <right style="medium">
        <color rgb="FF1A1A1A"/>
      </right>
      <top style="medium">
        <color rgb="FF1A1A1A"/>
      </top>
      <bottom/>
      <diagonal/>
    </border>
    <border diagonalUp="false" diagonalDown="false">
      <left style="medium">
        <color rgb="FF1A1A1A"/>
      </left>
      <right style="medium">
        <color rgb="FF1A1A1A"/>
      </right>
      <top style="medium">
        <color rgb="FF1A1A1A"/>
      </top>
      <bottom style="medium">
        <color rgb="FF1A1A1A"/>
      </bottom>
      <diagonal/>
    </border>
    <border diagonalUp="false" diagonalDown="false">
      <left/>
      <right style="medium">
        <color rgb="FF1A1A1A"/>
      </right>
      <top style="medium">
        <color rgb="FF1A1A1A"/>
      </top>
      <bottom style="medium">
        <color rgb="FF1A1A1A"/>
      </bottom>
      <diagonal/>
    </border>
    <border diagonalUp="false" diagonalDown="false">
      <left/>
      <right/>
      <top/>
      <bottom style="medium">
        <color rgb="FF1A1A1A"/>
      </bottom>
      <diagonal/>
    </border>
    <border diagonalUp="false" diagonalDown="false">
      <left style="medium">
        <color rgb="FF1A1A1A"/>
      </left>
      <right/>
      <top style="medium">
        <color rgb="FF1A1A1A"/>
      </top>
      <bottom style="medium">
        <color rgb="FF1A1A1A"/>
      </bottom>
      <diagonal/>
    </border>
    <border diagonalUp="false" diagonalDown="false">
      <left style="medium">
        <color rgb="FF1A1A1A"/>
      </left>
      <right style="medium">
        <color rgb="FF1A1A1A"/>
      </right>
      <top/>
      <bottom style="medium">
        <color rgb="FF1A1A1A"/>
      </bottom>
      <diagonal/>
    </border>
    <border diagonalUp="false" diagonalDown="false">
      <left style="medium">
        <color rgb="FF1A1A1A"/>
      </left>
      <right/>
      <top style="medium">
        <color rgb="FF1A1A1A"/>
      </top>
      <bottom style="thin">
        <color rgb="FF1A1A1A"/>
      </bottom>
      <diagonal/>
    </border>
    <border diagonalUp="false" diagonalDown="false">
      <left style="medium">
        <color rgb="FF1A1A1A"/>
      </left>
      <right/>
      <top style="thin">
        <color rgb="FF1A1A1A"/>
      </top>
      <bottom style="medium">
        <color rgb="FF1A1A1A"/>
      </bottom>
      <diagonal/>
    </border>
    <border diagonalUp="false" diagonalDown="false">
      <left/>
      <right style="medium">
        <color rgb="FF1A1A1A"/>
      </right>
      <top style="medium">
        <color rgb="FF1A1A1A"/>
      </top>
      <bottom/>
      <diagonal/>
    </border>
    <border diagonalUp="false" diagonalDown="false">
      <left/>
      <right/>
      <top style="medium">
        <color rgb="FF1A1A1A"/>
      </top>
      <bottom style="medium">
        <color rgb="FF1A1A1A"/>
      </bottom>
      <diagonal/>
    </border>
    <border diagonalUp="false" diagonalDown="false">
      <left style="thin">
        <color rgb="FF1A1A1A"/>
      </left>
      <right/>
      <top style="medium">
        <color rgb="FF1A1A1A"/>
      </top>
      <bottom style="medium">
        <color rgb="FF1A1A1A"/>
      </bottom>
      <diagonal/>
    </border>
    <border diagonalUp="false" diagonalDown="false">
      <left/>
      <right style="thin">
        <color rgb="FF1A1A1A"/>
      </right>
      <top style="medium">
        <color rgb="FF1A1A1A"/>
      </top>
      <bottom style="medium">
        <color rgb="FF1A1A1A"/>
      </bottom>
      <diagonal/>
    </border>
    <border diagonalUp="false" diagonalDown="false">
      <left style="medium">
        <color rgb="FF1A1A1A"/>
      </left>
      <right style="medium">
        <color rgb="FF1A1A1A"/>
      </right>
      <top/>
      <bottom/>
      <diagonal/>
    </border>
    <border diagonalUp="false" diagonalDown="false">
      <left/>
      <right style="thin">
        <color rgb="FF1A1A1A"/>
      </right>
      <top/>
      <bottom/>
      <diagonal/>
    </border>
    <border diagonalUp="false" diagonalDown="false">
      <left/>
      <right style="thin">
        <color rgb="FF1A1A1A"/>
      </right>
      <top style="medium">
        <color rgb="FF1A1A1A"/>
      </top>
      <bottom/>
      <diagonal/>
    </border>
    <border diagonalUp="false" diagonalDown="false">
      <left/>
      <right/>
      <top style="medium">
        <color rgb="FF1A1A1A"/>
      </top>
      <bottom/>
      <diagonal/>
    </border>
    <border diagonalUp="false" diagonalDown="false">
      <left style="medium">
        <color rgb="FF1A1A1A"/>
      </left>
      <right style="medium">
        <color rgb="FF1A1A1A"/>
      </right>
      <top style="thin">
        <color rgb="FF1A1A1A"/>
      </top>
      <bottom style="thin">
        <color rgb="FF1A1A1A"/>
      </bottom>
      <diagonal/>
    </border>
    <border diagonalUp="false" diagonalDown="false">
      <left/>
      <right style="thin">
        <color rgb="FF1A1A1A"/>
      </right>
      <top style="thin">
        <color rgb="FF1A1A1A"/>
      </top>
      <bottom style="thin">
        <color rgb="FF1A1A1A"/>
      </bottom>
      <diagonal/>
    </border>
    <border diagonalUp="false" diagonalDown="false">
      <left/>
      <right style="medium">
        <color rgb="FF1A1A1A"/>
      </right>
      <top style="thin">
        <color rgb="FF1A1A1A"/>
      </top>
      <bottom style="thin">
        <color rgb="FF1A1A1A"/>
      </bottom>
      <diagonal/>
    </border>
    <border diagonalUp="false" diagonalDown="false">
      <left style="medium">
        <color rgb="FF1A1A1A"/>
      </left>
      <right style="medium">
        <color rgb="FF1A1A1A"/>
      </right>
      <top/>
      <bottom style="thin">
        <color rgb="FF1A1A1A"/>
      </bottom>
      <diagonal/>
    </border>
    <border diagonalUp="false" diagonalDown="false">
      <left/>
      <right style="thin">
        <color rgb="FF1A1A1A"/>
      </right>
      <top/>
      <bottom style="thin">
        <color rgb="FF1A1A1A"/>
      </bottom>
      <diagonal/>
    </border>
    <border diagonalUp="false" diagonalDown="false">
      <left/>
      <right/>
      <top/>
      <bottom style="thin">
        <color rgb="FF1A1A1A"/>
      </bottom>
      <diagonal/>
    </border>
    <border diagonalUp="false" diagonalDown="false">
      <left style="medium">
        <color rgb="FF1A1A1A"/>
      </left>
      <right style="medium">
        <color rgb="FF1A1A1A"/>
      </right>
      <top style="thin">
        <color rgb="FF1A1A1A"/>
      </top>
      <bottom/>
      <diagonal/>
    </border>
    <border diagonalUp="false" diagonalDown="false">
      <left/>
      <right style="thin">
        <color rgb="FF1A1A1A"/>
      </right>
      <top style="thin">
        <color rgb="FF1A1A1A"/>
      </top>
      <bottom/>
      <diagonal/>
    </border>
    <border diagonalUp="false" diagonalDown="false">
      <left/>
      <right/>
      <top style="thin">
        <color rgb="FF1A1A1A"/>
      </top>
      <bottom/>
      <diagonal/>
    </border>
    <border diagonalUp="false" diagonalDown="false">
      <left/>
      <right/>
      <top style="thin">
        <color rgb="FF1A1A1A"/>
      </top>
      <bottom style="thin">
        <color rgb="FF1A1A1A"/>
      </bottom>
      <diagonal/>
    </border>
    <border diagonalUp="false" diagonalDown="false">
      <left style="medium">
        <color rgb="FF1A1A1A"/>
      </left>
      <right style="medium">
        <color rgb="FF1A1A1A"/>
      </right>
      <top style="thin">
        <color rgb="FF1A1A1A"/>
      </top>
      <bottom style="medium">
        <color rgb="FF1A1A1A"/>
      </bottom>
      <diagonal/>
    </border>
    <border diagonalUp="false" diagonalDown="false">
      <left/>
      <right style="thin">
        <color rgb="FF1A1A1A"/>
      </right>
      <top style="thin">
        <color rgb="FF1A1A1A"/>
      </top>
      <bottom style="medium">
        <color rgb="FF1A1A1A"/>
      </bottom>
      <diagonal/>
    </border>
    <border diagonalUp="false" diagonalDown="false">
      <left/>
      <right/>
      <top style="thin">
        <color rgb="FF1A1A1A"/>
      </top>
      <bottom style="medium">
        <color rgb="FF1A1A1A"/>
      </bottom>
      <diagonal/>
    </border>
    <border diagonalUp="false" diagonalDown="false">
      <left style="medium">
        <color rgb="FF1A1A1A"/>
      </left>
      <right style="medium">
        <color rgb="FF1A1A1A"/>
      </right>
      <top style="medium">
        <color rgb="FF1A1A1A"/>
      </top>
      <bottom style="thin">
        <color rgb="FF1A1A1A"/>
      </bottom>
      <diagonal/>
    </border>
    <border diagonalUp="false" diagonalDown="false">
      <left style="thin">
        <color rgb="FF1A1A1A"/>
      </left>
      <right style="thin">
        <color rgb="FF1A1A1A"/>
      </right>
      <top style="thin">
        <color rgb="FF1A1A1A"/>
      </top>
      <bottom style="medium">
        <color rgb="FF1A1A1A"/>
      </bottom>
      <diagonal/>
    </border>
    <border diagonalUp="false" diagonalDown="false">
      <left style="thin">
        <color rgb="FF1A1A1A"/>
      </left>
      <right/>
      <top style="thin">
        <color rgb="FF1A1A1A"/>
      </top>
      <bottom style="medium">
        <color rgb="FF1A1A1A"/>
      </bottom>
      <diagonal/>
    </border>
    <border diagonalUp="false" diagonalDown="false">
      <left style="thin">
        <color rgb="FF1A1A1A"/>
      </left>
      <right style="thin">
        <color rgb="FF1A1A1A"/>
      </right>
      <top style="thin">
        <color rgb="FF1A1A1A"/>
      </top>
      <bottom style="thin">
        <color rgb="FF1A1A1A"/>
      </bottom>
      <diagonal/>
    </border>
    <border diagonalUp="false" diagonalDown="false">
      <left style="thin">
        <color rgb="FF1A1A1A"/>
      </left>
      <right/>
      <top style="thin">
        <color rgb="FF1A1A1A"/>
      </top>
      <bottom style="thin">
        <color rgb="FF1A1A1A"/>
      </bottom>
      <diagonal/>
    </border>
    <border diagonalUp="false" diagonalDown="false">
      <left/>
      <right style="thin">
        <color rgb="FF1A1A1A"/>
      </right>
      <top style="medium">
        <color rgb="FF1A1A1A"/>
      </top>
      <bottom style="thin">
        <color rgb="FF1A1A1A"/>
      </bottom>
      <diagonal/>
    </border>
    <border diagonalUp="false" diagonalDown="false">
      <left/>
      <right/>
      <top style="medium">
        <color rgb="FF1A1A1A"/>
      </top>
      <bottom style="thin">
        <color rgb="FF1A1A1A"/>
      </bottom>
      <diagonal/>
    </border>
    <border diagonalUp="false" diagonalDown="false">
      <left style="thin">
        <color rgb="FF1A1A1A"/>
      </left>
      <right style="thin">
        <color rgb="FF1A1A1A"/>
      </right>
      <top style="medium">
        <color rgb="FF1A1A1A"/>
      </top>
      <bottom style="medium">
        <color rgb="FF1A1A1A"/>
      </bottom>
      <diagonal/>
    </border>
    <border diagonalUp="false" diagonalDown="false">
      <left style="thin">
        <color rgb="FF1A1A1A"/>
      </left>
      <right style="thin">
        <color rgb="FF1A1A1A"/>
      </right>
      <top/>
      <bottom/>
      <diagonal/>
    </border>
    <border diagonalUp="false" diagonalDown="false">
      <left style="thin">
        <color rgb="FF1A1A1A"/>
      </left>
      <right/>
      <top/>
      <bottom/>
      <diagonal/>
    </border>
    <border diagonalUp="false" diagonalDown="false">
      <left style="medium">
        <color rgb="FF1A1A1A"/>
      </left>
      <right/>
      <top style="medium">
        <color rgb="FF1A1A1A"/>
      </top>
      <bottom/>
      <diagonal/>
    </border>
    <border diagonalUp="false" diagonalDown="false">
      <left style="medium">
        <color rgb="FF1A1A1A"/>
      </left>
      <right/>
      <top/>
      <bottom/>
      <diagonal/>
    </border>
    <border diagonalUp="false" diagonalDown="false">
      <left style="thin">
        <color rgb="FF1A1A1A"/>
      </left>
      <right/>
      <top style="medium">
        <color rgb="FF1A1A1A"/>
      </top>
      <bottom/>
      <diagonal/>
    </border>
    <border diagonalUp="false" diagonalDown="false">
      <left style="medium">
        <color rgb="FF1A1A1A"/>
      </left>
      <right/>
      <top/>
      <bottom style="thin">
        <color rgb="FF1A1A1A"/>
      </bottom>
      <diagonal/>
    </border>
    <border diagonalUp="false" diagonalDown="false">
      <left style="medium">
        <color rgb="FF1A1A1A"/>
      </left>
      <right/>
      <top style="thin">
        <color rgb="FF1A1A1A"/>
      </top>
      <bottom style="thin">
        <color rgb="FF1A1A1A"/>
      </bottom>
      <diagonal/>
    </border>
    <border diagonalUp="false" diagonalDown="false">
      <left style="medium">
        <color rgb="FF1A1A1A"/>
      </left>
      <right/>
      <top style="thin">
        <color rgb="FF1A1A1A"/>
      </top>
      <bottom/>
      <diagonal/>
    </border>
    <border diagonalUp="false" diagonalDown="false">
      <left/>
      <right style="medium">
        <color rgb="FF1A1A1A"/>
      </right>
      <top/>
      <bottom style="thin">
        <color rgb="FF1A1A1A"/>
      </bottom>
      <diagonal/>
    </border>
    <border diagonalUp="false" diagonalDown="false">
      <left style="thin">
        <color rgb="FF1A1A1A"/>
      </left>
      <right style="thin">
        <color rgb="FF1A1A1A"/>
      </right>
      <top/>
      <bottom style="thin">
        <color rgb="FF1A1A1A"/>
      </bottom>
      <diagonal/>
    </border>
    <border diagonalUp="false" diagonalDown="false">
      <left style="thin">
        <color rgb="FF1A1A1A"/>
      </left>
      <right/>
      <top/>
      <bottom style="thin">
        <color rgb="FF1A1A1A"/>
      </bottom>
      <diagonal/>
    </border>
    <border diagonalUp="false" diagonalDown="false">
      <left/>
      <right style="medium">
        <color rgb="FF1A1A1A"/>
      </right>
      <top style="thin">
        <color rgb="FF1A1A1A"/>
      </top>
      <bottom style="medium">
        <color rgb="FF1A1A1A"/>
      </bottom>
      <diagonal/>
    </border>
    <border diagonalUp="false" diagonalDown="false">
      <left/>
      <right style="medium">
        <color rgb="FF1A1A1A"/>
      </right>
      <top style="medium">
        <color rgb="FF1A1A1A"/>
      </top>
      <bottom style="thin">
        <color rgb="FF1A1A1A"/>
      </bottom>
      <diagonal/>
    </border>
    <border diagonalUp="false" diagonalDown="false">
      <left style="thin">
        <color rgb="FF1A1A1A"/>
      </left>
      <right style="thin">
        <color rgb="FF1A1A1A"/>
      </right>
      <top style="medium">
        <color rgb="FF1A1A1A"/>
      </top>
      <bottom style="thin">
        <color rgb="FF1A1A1A"/>
      </bottom>
      <diagonal/>
    </border>
    <border diagonalUp="false" diagonalDown="false">
      <left style="thin">
        <color rgb="FF1A1A1A"/>
      </left>
      <right/>
      <top style="medium">
        <color rgb="FF1A1A1A"/>
      </top>
      <bottom style="thin">
        <color rgb="FF1A1A1A"/>
      </bottom>
      <diagonal/>
    </border>
    <border diagonalUp="false" diagonalDown="false">
      <left/>
      <right style="medium">
        <color rgb="FF1A1A1A"/>
      </right>
      <top/>
      <bottom style="medium">
        <color rgb="FF1A1A1A"/>
      </bottom>
      <diagonal/>
    </border>
    <border diagonalUp="false" diagonalDown="false">
      <left/>
      <right style="thin">
        <color rgb="FF1A1A1A"/>
      </right>
      <top/>
      <bottom style="medium">
        <color rgb="FF1A1A1A"/>
      </bottom>
      <diagonal/>
    </border>
    <border diagonalUp="false" diagonalDown="false">
      <left style="thin">
        <color rgb="FF1A1A1A"/>
      </left>
      <right style="thin">
        <color rgb="FF1A1A1A"/>
      </right>
      <top/>
      <bottom style="medium">
        <color rgb="FF1A1A1A"/>
      </bottom>
      <diagonal/>
    </border>
    <border diagonalUp="false" diagonalDown="false">
      <left style="thin">
        <color rgb="FF1A1A1A"/>
      </left>
      <right/>
      <top/>
      <bottom style="medium">
        <color rgb="FF1A1A1A"/>
      </bottom>
      <diagonal/>
    </border>
    <border diagonalUp="false" diagonalDown="false">
      <left/>
      <right style="medium">
        <color rgb="FF1A1A1A"/>
      </right>
      <top/>
      <bottom/>
      <diagonal/>
    </border>
    <border diagonalUp="false" diagonalDown="false">
      <left/>
      <right style="medium">
        <color rgb="FF1A1A1A"/>
      </right>
      <top style="thin">
        <color rgb="FF1A1A1A"/>
      </top>
      <bottom/>
      <diagonal/>
    </border>
    <border diagonalUp="false" diagonalDown="false">
      <left style="thin">
        <color rgb="FF1A1A1A"/>
      </left>
      <right style="thin">
        <color rgb="FF1A1A1A"/>
      </right>
      <top style="thin">
        <color rgb="FF1A1A1A"/>
      </top>
      <bottom/>
      <diagonal/>
    </border>
    <border diagonalUp="false" diagonalDown="false">
      <left style="thin">
        <color rgb="FF1A1A1A"/>
      </left>
      <right/>
      <top style="thin">
        <color rgb="FF1A1A1A"/>
      </top>
      <bottom/>
      <diagonal/>
    </border>
    <border diagonalUp="false" diagonalDown="false">
      <left style="thin">
        <color rgb="FF1A1A1A"/>
      </left>
      <right style="medium">
        <color rgb="FF1A1A1A"/>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34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center" vertical="bottom" textRotation="0" wrapText="tru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true" indent="0" shrinkToFit="false"/>
      <protection locked="true" hidden="false"/>
    </xf>
    <xf numFmtId="164" fontId="0" fillId="2" borderId="0" xfId="0" applyFont="true" applyBorder="false" applyAlignment="true" applyProtection="false">
      <alignment horizontal="left"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7" fillId="0" borderId="3" xfId="0" applyFont="true" applyBorder="true" applyAlignment="true" applyProtection="false">
      <alignment horizontal="center" vertical="bottom" textRotation="0" wrapText="true" indent="0" shrinkToFit="false"/>
      <protection locked="true" hidden="false"/>
    </xf>
    <xf numFmtId="164" fontId="7" fillId="0" borderId="2"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bottom" textRotation="0" wrapText="tru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4" fontId="0" fillId="0" borderId="5" xfId="0" applyFont="true" applyBorder="true" applyAlignment="true" applyProtection="false">
      <alignment horizontal="center" vertical="bottom" textRotation="0" wrapText="tru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0" fillId="0" borderId="7"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center" vertical="center" textRotation="0" wrapText="true" indent="0" shrinkToFit="false"/>
      <protection locked="true" hidden="false"/>
    </xf>
    <xf numFmtId="164" fontId="0" fillId="2" borderId="1" xfId="0" applyFont="false" applyBorder="true" applyAlignment="true" applyProtection="false">
      <alignment horizontal="center" vertical="bottom" textRotation="0" wrapText="false" indent="0" shrinkToFit="false"/>
      <protection locked="true" hidden="false"/>
    </xf>
    <xf numFmtId="164" fontId="0" fillId="2" borderId="9" xfId="0" applyFont="false" applyBorder="true" applyAlignment="true" applyProtection="false">
      <alignment horizontal="center" vertical="bottom" textRotation="0" wrapText="true" indent="0" shrinkToFit="false"/>
      <protection locked="true" hidden="false"/>
    </xf>
    <xf numFmtId="164" fontId="0" fillId="2" borderId="5" xfId="0" applyFont="false" applyBorder="true" applyAlignment="true" applyProtection="false">
      <alignment horizontal="center" vertical="bottom" textRotation="0" wrapText="false" indent="0" shrinkToFit="false"/>
      <protection locked="true" hidden="false"/>
    </xf>
    <xf numFmtId="164" fontId="0" fillId="2" borderId="2" xfId="0" applyFont="false" applyBorder="true" applyAlignment="true" applyProtection="false">
      <alignment horizontal="center" vertical="bottom" textRotation="0" wrapText="false" indent="0" shrinkToFit="false"/>
      <protection locked="true" hidden="false"/>
    </xf>
    <xf numFmtId="164" fontId="0" fillId="2" borderId="10" xfId="0" applyFont="false" applyBorder="true" applyAlignment="true" applyProtection="false">
      <alignment horizontal="center" vertical="bottom" textRotation="0" wrapText="false" indent="0" shrinkToFit="false"/>
      <protection locked="true" hidden="false"/>
    </xf>
    <xf numFmtId="164" fontId="0" fillId="2" borderId="11" xfId="0" applyFont="false" applyBorder="true" applyAlignment="true" applyProtection="false">
      <alignment horizontal="center" vertical="bottom" textRotation="0" wrapText="false" indent="0" shrinkToFit="false"/>
      <protection locked="true" hidden="false"/>
    </xf>
    <xf numFmtId="166" fontId="8" fillId="0" borderId="2" xfId="0" applyFont="true" applyBorder="true" applyAlignment="true" applyProtection="false">
      <alignment horizontal="center" vertical="center" textRotation="0" wrapText="false" indent="0" shrinkToFit="false"/>
      <protection locked="true" hidden="false"/>
    </xf>
    <xf numFmtId="166" fontId="8" fillId="2" borderId="2" xfId="0" applyFont="true" applyBorder="true" applyAlignment="true" applyProtection="false">
      <alignment horizontal="center" vertical="center" textRotation="0" wrapText="false" indent="0" shrinkToFit="false"/>
      <protection locked="true" hidden="false"/>
    </xf>
    <xf numFmtId="166" fontId="8" fillId="2" borderId="2" xfId="0" applyFont="true" applyBorder="true" applyAlignment="false" applyProtection="false">
      <alignment horizontal="general" vertical="bottom" textRotation="0" wrapText="false" indent="0" shrinkToFit="false"/>
      <protection locked="true" hidden="false"/>
    </xf>
    <xf numFmtId="164" fontId="8" fillId="2" borderId="2" xfId="0" applyFont="true" applyBorder="true" applyAlignment="true" applyProtection="false">
      <alignment horizontal="general" vertical="center" textRotation="0" wrapText="true" indent="0" shrinkToFit="false"/>
      <protection locked="true" hidden="false"/>
    </xf>
    <xf numFmtId="167" fontId="9" fillId="2" borderId="12" xfId="0" applyFont="true" applyBorder="true" applyAlignment="true" applyProtection="false">
      <alignment horizontal="center" vertical="center" textRotation="0" wrapText="false" indent="0" shrinkToFit="false"/>
      <protection locked="true" hidden="false"/>
    </xf>
    <xf numFmtId="167" fontId="9" fillId="2" borderId="10" xfId="0" applyFont="true" applyBorder="true" applyAlignment="true" applyProtection="false">
      <alignment horizontal="center" vertical="center" textRotation="0" wrapText="false" indent="0" shrinkToFit="false"/>
      <protection locked="true" hidden="false"/>
    </xf>
    <xf numFmtId="167" fontId="9" fillId="2" borderId="2" xfId="0" applyFont="true" applyBorder="true" applyAlignment="true" applyProtection="false">
      <alignment horizontal="center" vertical="center"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6" fontId="10" fillId="0" borderId="13" xfId="0" applyFont="true" applyBorder="true" applyAlignment="true" applyProtection="false">
      <alignment horizontal="center" vertical="center" textRotation="0" wrapText="false" indent="0" shrinkToFit="false"/>
      <protection locked="true" hidden="false"/>
    </xf>
    <xf numFmtId="166" fontId="10" fillId="2" borderId="13" xfId="0" applyFont="true" applyBorder="true" applyAlignment="true" applyProtection="false">
      <alignment horizontal="center" vertical="center" textRotation="0" wrapText="false" indent="0" shrinkToFit="false"/>
      <protection locked="true" hidden="false"/>
    </xf>
    <xf numFmtId="164" fontId="10" fillId="2" borderId="13" xfId="0" applyFont="true" applyBorder="true" applyAlignment="true" applyProtection="false">
      <alignment horizontal="general" vertical="center" textRotation="0" wrapText="true" indent="0" shrinkToFit="false"/>
      <protection locked="true" hidden="false"/>
    </xf>
    <xf numFmtId="167" fontId="0" fillId="2" borderId="14" xfId="0" applyFont="true" applyBorder="true" applyAlignment="true" applyProtection="false">
      <alignment horizontal="center" vertical="center" textRotation="0" wrapText="false" indent="0" shrinkToFit="false"/>
      <protection locked="true" hidden="false"/>
    </xf>
    <xf numFmtId="167" fontId="0" fillId="2" borderId="0" xfId="0" applyFont="true" applyBorder="true" applyAlignment="true" applyProtection="false">
      <alignment horizontal="center" vertical="center" textRotation="0" wrapText="false" indent="0" shrinkToFit="false"/>
      <protection locked="true" hidden="false"/>
    </xf>
    <xf numFmtId="167" fontId="0" fillId="2" borderId="13" xfId="0" applyFont="true" applyBorder="true" applyAlignment="true" applyProtection="false">
      <alignment horizontal="center" vertical="center" textRotation="0" wrapText="false" indent="0" shrinkToFit="false"/>
      <protection locked="true" hidden="false"/>
    </xf>
    <xf numFmtId="166" fontId="8" fillId="0" borderId="1" xfId="0" applyFont="true" applyBorder="true" applyAlignment="true" applyProtection="false">
      <alignment horizontal="center" vertical="center" textRotation="0" wrapText="false" indent="0" shrinkToFit="false"/>
      <protection locked="true" hidden="false"/>
    </xf>
    <xf numFmtId="166" fontId="8" fillId="2"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general" vertical="center" textRotation="0" wrapText="true" indent="0" shrinkToFit="false"/>
      <protection locked="true" hidden="false"/>
    </xf>
    <xf numFmtId="167" fontId="9" fillId="2" borderId="15" xfId="0" applyFont="true" applyBorder="true" applyAlignment="true" applyProtection="false">
      <alignment horizontal="center" vertical="center" textRotation="0" wrapText="false" indent="0" shrinkToFit="false"/>
      <protection locked="true" hidden="false"/>
    </xf>
    <xf numFmtId="167" fontId="9" fillId="2" borderId="16" xfId="0" applyFont="true" applyBorder="true" applyAlignment="true" applyProtection="false">
      <alignment horizontal="center" vertical="center" textRotation="0" wrapText="false" indent="0" shrinkToFit="false"/>
      <protection locked="true" hidden="false"/>
    </xf>
    <xf numFmtId="167" fontId="9" fillId="2" borderId="1" xfId="0" applyFont="true" applyBorder="true" applyAlignment="true" applyProtection="false">
      <alignment horizontal="center" vertical="center" textRotation="0" wrapText="false" indent="0" shrinkToFit="false"/>
      <protection locked="true" hidden="false"/>
    </xf>
    <xf numFmtId="166" fontId="8" fillId="0" borderId="17" xfId="0" applyFont="true" applyBorder="true" applyAlignment="true" applyProtection="false">
      <alignment horizontal="center" vertical="center" textRotation="0" wrapText="false" indent="0" shrinkToFit="false"/>
      <protection locked="true" hidden="false"/>
    </xf>
    <xf numFmtId="166" fontId="10" fillId="2" borderId="17" xfId="0" applyFont="true" applyBorder="true" applyAlignment="true" applyProtection="false">
      <alignment horizontal="center" vertical="center" textRotation="0" wrapText="false" indent="0" shrinkToFit="false"/>
      <protection locked="true" hidden="false"/>
    </xf>
    <xf numFmtId="164" fontId="8" fillId="2" borderId="17" xfId="0" applyFont="true" applyBorder="true" applyAlignment="true" applyProtection="false">
      <alignment horizontal="general" vertical="center" textRotation="0" wrapText="true" indent="0" shrinkToFit="false"/>
      <protection locked="true" hidden="false"/>
    </xf>
    <xf numFmtId="167" fontId="9" fillId="2" borderId="18" xfId="0" applyFont="true" applyBorder="true" applyAlignment="true" applyProtection="false">
      <alignment horizontal="center" vertical="center" textRotation="0" wrapText="false" indent="0" shrinkToFit="false"/>
      <protection locked="true" hidden="false"/>
    </xf>
    <xf numFmtId="167" fontId="9" fillId="2" borderId="19" xfId="0" applyFont="true" applyBorder="true" applyAlignment="true" applyProtection="false">
      <alignment horizontal="center" vertical="center" textRotation="0" wrapText="false" indent="0" shrinkToFit="false"/>
      <protection locked="true" hidden="false"/>
    </xf>
    <xf numFmtId="166" fontId="10" fillId="0" borderId="13" xfId="0" applyFont="true" applyBorder="true" applyAlignment="true" applyProtection="false">
      <alignment horizontal="center" vertical="center" textRotation="0" wrapText="true" indent="0" shrinkToFit="false"/>
      <protection locked="true" hidden="false"/>
    </xf>
    <xf numFmtId="166" fontId="10" fillId="2" borderId="20" xfId="0" applyFont="true" applyBorder="true" applyAlignment="true" applyProtection="false">
      <alignment horizontal="center" vertical="center" textRotation="0" wrapText="true" indent="0" shrinkToFit="false"/>
      <protection locked="true" hidden="false"/>
    </xf>
    <xf numFmtId="166" fontId="10" fillId="2" borderId="20" xfId="0" applyFont="true" applyBorder="true" applyAlignment="true" applyProtection="false">
      <alignment horizontal="center" vertical="center" textRotation="0" wrapText="false" indent="0" shrinkToFit="false"/>
      <protection locked="true" hidden="false"/>
    </xf>
    <xf numFmtId="164" fontId="10" fillId="2" borderId="20" xfId="0" applyFont="true" applyBorder="true" applyAlignment="true" applyProtection="false">
      <alignment horizontal="general" vertical="center" textRotation="0" wrapText="true" indent="0" shrinkToFit="false"/>
      <protection locked="true" hidden="false"/>
    </xf>
    <xf numFmtId="167" fontId="0" fillId="2" borderId="21" xfId="0" applyFont="false" applyBorder="true" applyAlignment="true" applyProtection="false">
      <alignment horizontal="center" vertical="center" textRotation="0" wrapText="false" indent="0" shrinkToFit="false"/>
      <protection locked="true" hidden="false"/>
    </xf>
    <xf numFmtId="167" fontId="0" fillId="2" borderId="22" xfId="0" applyFont="false" applyBorder="true" applyAlignment="true" applyProtection="false">
      <alignment horizontal="center" vertical="center" textRotation="0" wrapText="false" indent="0" shrinkToFit="false"/>
      <protection locked="true" hidden="false"/>
    </xf>
    <xf numFmtId="167" fontId="0" fillId="2" borderId="20" xfId="0" applyFont="false" applyBorder="true" applyAlignment="true" applyProtection="false">
      <alignment horizontal="center" vertical="center" textRotation="0" wrapText="false" indent="0" shrinkToFit="false"/>
      <protection locked="true" hidden="false"/>
    </xf>
    <xf numFmtId="166" fontId="10" fillId="2" borderId="23" xfId="0" applyFont="true" applyBorder="true" applyAlignment="true" applyProtection="false">
      <alignment horizontal="center" vertical="center" textRotation="0" wrapText="true" indent="0" shrinkToFit="false"/>
      <protection locked="true" hidden="false"/>
    </xf>
    <xf numFmtId="166" fontId="10" fillId="2" borderId="23" xfId="0" applyFont="true" applyBorder="true" applyAlignment="true" applyProtection="false">
      <alignment horizontal="general" vertical="center" textRotation="0" wrapText="false" indent="0" shrinkToFit="false"/>
      <protection locked="true" hidden="false"/>
    </xf>
    <xf numFmtId="164" fontId="10" fillId="2" borderId="23" xfId="20" applyFont="true" applyBorder="true" applyAlignment="true" applyProtection="false">
      <alignment horizontal="general" vertical="center" textRotation="0" wrapText="true" indent="0" shrinkToFit="false"/>
      <protection locked="true" hidden="false"/>
    </xf>
    <xf numFmtId="167" fontId="0" fillId="2" borderId="24" xfId="0" applyFont="false" applyBorder="true" applyAlignment="true" applyProtection="false">
      <alignment horizontal="center" vertical="center" textRotation="0" wrapText="false" indent="0" shrinkToFit="false"/>
      <protection locked="true" hidden="false"/>
    </xf>
    <xf numFmtId="167" fontId="0" fillId="2" borderId="25" xfId="0" applyFont="false" applyBorder="true" applyAlignment="true" applyProtection="false">
      <alignment horizontal="center" vertical="center" textRotation="0" wrapText="false" indent="0" shrinkToFit="false"/>
      <protection locked="true" hidden="false"/>
    </xf>
    <xf numFmtId="167" fontId="0" fillId="2" borderId="23" xfId="0" applyFont="false" applyBorder="true" applyAlignment="true" applyProtection="false">
      <alignment horizontal="center" vertical="center" textRotation="0" wrapText="false" indent="0" shrinkToFit="false"/>
      <protection locked="true" hidden="false"/>
    </xf>
    <xf numFmtId="167" fontId="0" fillId="2" borderId="12" xfId="0" applyFont="false" applyBorder="true" applyAlignment="true" applyProtection="false">
      <alignment horizontal="center" vertical="center" textRotation="0" wrapText="false" indent="0" shrinkToFit="false"/>
      <protection locked="true" hidden="false"/>
    </xf>
    <xf numFmtId="167" fontId="0" fillId="2" borderId="10" xfId="0" applyFont="false" applyBorder="true" applyAlignment="true" applyProtection="false">
      <alignment horizontal="center" vertical="center" textRotation="0" wrapText="false" indent="0" shrinkToFit="false"/>
      <protection locked="true" hidden="false"/>
    </xf>
    <xf numFmtId="167" fontId="0" fillId="2" borderId="2" xfId="0" applyFont="false" applyBorder="true" applyAlignment="true" applyProtection="false">
      <alignment horizontal="center" vertical="center" textRotation="0" wrapText="false" indent="0" shrinkToFit="false"/>
      <protection locked="true" hidden="false"/>
    </xf>
    <xf numFmtId="166" fontId="10" fillId="0" borderId="20" xfId="0" applyFont="true" applyBorder="true" applyAlignment="true" applyProtection="false">
      <alignment horizontal="center" vertical="center" textRotation="0" wrapText="false" indent="0" shrinkToFit="false"/>
      <protection locked="true" hidden="false"/>
    </xf>
    <xf numFmtId="166" fontId="10" fillId="0" borderId="17" xfId="0" applyFont="true" applyBorder="true" applyAlignment="true" applyProtection="false">
      <alignment horizontal="center" vertical="center" textRotation="0" wrapText="false" indent="0" shrinkToFit="false"/>
      <protection locked="true" hidden="false"/>
    </xf>
    <xf numFmtId="164" fontId="10" fillId="2" borderId="23" xfId="0" applyFont="true" applyBorder="true" applyAlignment="true" applyProtection="false">
      <alignment horizontal="general" vertical="center" textRotation="0" wrapText="true" indent="0" shrinkToFit="false"/>
      <protection locked="true" hidden="false"/>
    </xf>
    <xf numFmtId="167" fontId="0" fillId="2" borderId="18" xfId="0" applyFont="false" applyBorder="true" applyAlignment="true" applyProtection="false">
      <alignment horizontal="center" vertical="center" textRotation="0" wrapText="false" indent="0" shrinkToFit="false"/>
      <protection locked="true" hidden="false"/>
    </xf>
    <xf numFmtId="167" fontId="0" fillId="2" borderId="26" xfId="0" applyFont="false" applyBorder="true" applyAlignment="true" applyProtection="false">
      <alignment horizontal="center" vertical="center" textRotation="0" wrapText="false" indent="0" shrinkToFit="false"/>
      <protection locked="true" hidden="false"/>
    </xf>
    <xf numFmtId="167" fontId="0" fillId="2" borderId="17" xfId="0" applyFont="false" applyBorder="true" applyAlignment="true" applyProtection="false">
      <alignment horizontal="center" vertical="center" textRotation="0" wrapText="false" indent="0" shrinkToFit="false"/>
      <protection locked="true" hidden="false"/>
    </xf>
    <xf numFmtId="166" fontId="10" fillId="0" borderId="27" xfId="0" applyFont="true" applyBorder="true" applyAlignment="true" applyProtection="false">
      <alignment horizontal="center" vertical="center" textRotation="0" wrapText="true" indent="0" shrinkToFit="false"/>
      <protection locked="true" hidden="false"/>
    </xf>
    <xf numFmtId="166" fontId="10" fillId="2" borderId="27" xfId="0" applyFont="true" applyBorder="true" applyAlignment="true" applyProtection="false">
      <alignment horizontal="center" vertical="center" textRotation="0" wrapText="true" indent="0" shrinkToFit="false"/>
      <protection locked="true" hidden="false"/>
    </xf>
    <xf numFmtId="166" fontId="10" fillId="2" borderId="27" xfId="0" applyFont="true" applyBorder="true" applyAlignment="true" applyProtection="false">
      <alignment horizontal="center" vertical="center" textRotation="0" wrapText="false" indent="0" shrinkToFit="false"/>
      <protection locked="true" hidden="false"/>
    </xf>
    <xf numFmtId="164" fontId="10" fillId="2" borderId="27" xfId="0" applyFont="true" applyBorder="true" applyAlignment="true" applyProtection="false">
      <alignment horizontal="general" vertical="center" textRotation="0" wrapText="true" indent="0" shrinkToFit="false"/>
      <protection locked="true" hidden="false"/>
    </xf>
    <xf numFmtId="167" fontId="0" fillId="2" borderId="28" xfId="0" applyFont="false" applyBorder="true" applyAlignment="true" applyProtection="false">
      <alignment horizontal="center" vertical="center" textRotation="0" wrapText="false" indent="0" shrinkToFit="false"/>
      <protection locked="true" hidden="false"/>
    </xf>
    <xf numFmtId="167" fontId="0" fillId="2" borderId="29" xfId="0" applyFont="false" applyBorder="true" applyAlignment="true" applyProtection="false">
      <alignment horizontal="center" vertical="center" textRotation="0" wrapText="false" indent="0" shrinkToFit="false"/>
      <protection locked="true" hidden="false"/>
    </xf>
    <xf numFmtId="167" fontId="0" fillId="2" borderId="27" xfId="0" applyFont="false" applyBorder="true" applyAlignment="true" applyProtection="false">
      <alignment horizontal="center" vertical="center" textRotation="0" wrapText="false" indent="0" shrinkToFit="false"/>
      <protection locked="true" hidden="false"/>
    </xf>
    <xf numFmtId="166" fontId="10" fillId="0" borderId="30" xfId="0" applyFont="true" applyBorder="true" applyAlignment="true" applyProtection="false">
      <alignment horizontal="center" vertical="center" textRotation="0" wrapText="true" indent="0" shrinkToFit="false"/>
      <protection locked="true" hidden="false"/>
    </xf>
    <xf numFmtId="166" fontId="10" fillId="2" borderId="30" xfId="0" applyFont="true" applyBorder="true" applyAlignment="true" applyProtection="false">
      <alignment horizontal="center" vertical="center" textRotation="0" wrapText="true" indent="0" shrinkToFit="false"/>
      <protection locked="true" hidden="false"/>
    </xf>
    <xf numFmtId="166" fontId="10" fillId="2" borderId="30" xfId="0" applyFont="true" applyBorder="true" applyAlignment="true" applyProtection="false">
      <alignment horizontal="center" vertical="center" textRotation="0" wrapText="false" indent="0" shrinkToFit="false"/>
      <protection locked="true" hidden="false"/>
    </xf>
    <xf numFmtId="164" fontId="10" fillId="2" borderId="30" xfId="0" applyFont="true" applyBorder="true" applyAlignment="true" applyProtection="false">
      <alignment horizontal="general" vertical="center" textRotation="0" wrapText="true" indent="0" shrinkToFit="false"/>
      <protection locked="true" hidden="false"/>
    </xf>
    <xf numFmtId="167" fontId="0" fillId="2" borderId="15" xfId="0" applyFont="false" applyBorder="true" applyAlignment="true" applyProtection="false">
      <alignment horizontal="center" vertical="center" textRotation="0" wrapText="false" indent="0" shrinkToFit="false"/>
      <protection locked="true" hidden="false"/>
    </xf>
    <xf numFmtId="167" fontId="0" fillId="2" borderId="16" xfId="0" applyFont="false" applyBorder="true" applyAlignment="true" applyProtection="false">
      <alignment horizontal="center" vertical="center" textRotation="0" wrapText="false" indent="0" shrinkToFit="false"/>
      <protection locked="true" hidden="false"/>
    </xf>
    <xf numFmtId="167" fontId="0" fillId="2" borderId="1" xfId="0" applyFont="false" applyBorder="true" applyAlignment="true" applyProtection="false">
      <alignment horizontal="center" vertical="center" textRotation="0" wrapText="fals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4" fontId="10" fillId="2" borderId="17" xfId="0" applyFont="true" applyBorder="true" applyAlignment="true" applyProtection="false">
      <alignment horizontal="center" vertical="center" textRotation="0" wrapText="true" indent="0" shrinkToFit="false"/>
      <protection locked="true" hidden="false"/>
    </xf>
    <xf numFmtId="166" fontId="10" fillId="2" borderId="17" xfId="0" applyFont="true" applyBorder="true" applyAlignment="true" applyProtection="false">
      <alignment horizontal="general" vertical="center" textRotation="0" wrapText="false" indent="0" shrinkToFit="false"/>
      <protection locked="true" hidden="false"/>
    </xf>
    <xf numFmtId="164" fontId="10" fillId="2" borderId="17" xfId="0" applyFont="true" applyBorder="true" applyAlignment="true" applyProtection="false">
      <alignment horizontal="general" vertical="center" textRotation="0" wrapText="true" indent="0" shrinkToFit="false"/>
      <protection locked="true" hidden="false"/>
    </xf>
    <xf numFmtId="166" fontId="10" fillId="0" borderId="23" xfId="0" applyFont="true" applyBorder="true" applyAlignment="true" applyProtection="false">
      <alignment horizontal="center" vertical="center" textRotation="0" wrapText="false" indent="0" shrinkToFit="false"/>
      <protection locked="true" hidden="false"/>
    </xf>
    <xf numFmtId="166" fontId="10" fillId="2" borderId="23" xfId="0" applyFont="true" applyBorder="true" applyAlignment="true" applyProtection="false">
      <alignment horizontal="center" vertical="center" textRotation="0" wrapText="false" indent="0" shrinkToFit="false"/>
      <protection locked="true" hidden="false"/>
    </xf>
    <xf numFmtId="167" fontId="0" fillId="2" borderId="0" xfId="0" applyFont="false" applyBorder="true" applyAlignment="true" applyProtection="false">
      <alignment horizontal="center" vertical="center" textRotation="0" wrapText="false" indent="0" shrinkToFit="false"/>
      <protection locked="true" hidden="false"/>
    </xf>
    <xf numFmtId="166" fontId="10" fillId="0" borderId="27" xfId="0" applyFont="true" applyBorder="true" applyAlignment="true" applyProtection="false">
      <alignment horizontal="center" vertical="center" textRotation="0" wrapText="false" indent="0" shrinkToFit="false"/>
      <protection locked="true" hidden="false"/>
    </xf>
    <xf numFmtId="164" fontId="10" fillId="2" borderId="27" xfId="0" applyFont="true" applyBorder="true" applyAlignment="true" applyProtection="false">
      <alignment horizontal="general" vertical="center" textRotation="0" wrapText="true" indent="0" shrinkToFit="false"/>
      <protection locked="true" hidden="false"/>
    </xf>
    <xf numFmtId="167" fontId="0" fillId="2" borderId="31" xfId="0" applyFont="false" applyBorder="true" applyAlignment="true" applyProtection="false">
      <alignment horizontal="center" vertical="center" textRotation="0" wrapText="false" indent="0" shrinkToFit="false"/>
      <protection locked="true" hidden="false"/>
    </xf>
    <xf numFmtId="167" fontId="0" fillId="2" borderId="32" xfId="0" applyFont="false" applyBorder="true" applyAlignment="true" applyProtection="false">
      <alignment horizontal="center" vertical="center" textRotation="0" wrapText="false" indent="0" shrinkToFit="false"/>
      <protection locked="true" hidden="false"/>
    </xf>
    <xf numFmtId="166" fontId="10" fillId="0" borderId="30" xfId="0" applyFont="true" applyBorder="true" applyAlignment="true" applyProtection="false">
      <alignment horizontal="center" vertical="center" textRotation="0" wrapText="false" indent="0" shrinkToFit="false"/>
      <protection locked="true" hidden="false"/>
    </xf>
    <xf numFmtId="164" fontId="10" fillId="2" borderId="1" xfId="0" applyFont="true" applyBorder="true" applyAlignment="true" applyProtection="false">
      <alignment horizontal="general" vertical="center" textRotation="0" wrapText="true" indent="0" shrinkToFit="false"/>
      <protection locked="true" hidden="false"/>
    </xf>
    <xf numFmtId="166" fontId="10" fillId="0" borderId="23" xfId="0" applyFont="true" applyBorder="true" applyAlignment="true" applyProtection="false">
      <alignment horizontal="center" vertical="center" textRotation="0" wrapText="true" indent="0" shrinkToFit="false"/>
      <protection locked="true" hidden="false"/>
    </xf>
    <xf numFmtId="167" fontId="0" fillId="2" borderId="33" xfId="0" applyFont="false" applyBorder="true" applyAlignment="true" applyProtection="false">
      <alignment horizontal="center" vertical="center" textRotation="0" wrapText="false" indent="0" shrinkToFit="false"/>
      <protection locked="true" hidden="false"/>
    </xf>
    <xf numFmtId="167" fontId="0" fillId="2" borderId="34" xfId="0" applyFont="false" applyBorder="true" applyAlignment="true" applyProtection="false">
      <alignment horizontal="center" vertical="center" textRotation="0" wrapText="false" indent="0" shrinkToFit="false"/>
      <protection locked="true" hidden="false"/>
    </xf>
    <xf numFmtId="164" fontId="10" fillId="2" borderId="13" xfId="0" applyFont="true" applyBorder="true" applyAlignment="true" applyProtection="false">
      <alignment horizontal="general" vertical="center" textRotation="0" wrapText="true" indent="0" shrinkToFit="false"/>
      <protection locked="true" hidden="false"/>
    </xf>
    <xf numFmtId="164" fontId="10" fillId="2" borderId="30" xfId="0" applyFont="true" applyBorder="true" applyAlignment="true" applyProtection="false">
      <alignment horizontal="general" vertical="center" textRotation="0" wrapText="true" indent="0" shrinkToFit="false"/>
      <protection locked="true" hidden="false"/>
    </xf>
    <xf numFmtId="167" fontId="0" fillId="2" borderId="35" xfId="0" applyFont="false" applyBorder="true" applyAlignment="true" applyProtection="false">
      <alignment horizontal="center" vertical="center" textRotation="0" wrapText="false" indent="0" shrinkToFit="false"/>
      <protection locked="true" hidden="false"/>
    </xf>
    <xf numFmtId="167" fontId="0" fillId="2" borderId="36" xfId="0" applyFont="false" applyBorder="true" applyAlignment="true" applyProtection="false">
      <alignment horizontal="center" vertical="center" textRotation="0" wrapText="false" indent="0" shrinkToFit="false"/>
      <protection locked="true" hidden="false"/>
    </xf>
    <xf numFmtId="167" fontId="0" fillId="2" borderId="30" xfId="0" applyFont="false" applyBorder="true" applyAlignment="true" applyProtection="false">
      <alignment horizontal="center" vertical="center" textRotation="0" wrapText="false" indent="0" shrinkToFit="false"/>
      <protection locked="true" hidden="false"/>
    </xf>
    <xf numFmtId="164" fontId="10" fillId="2" borderId="17" xfId="0" applyFont="true" applyBorder="true" applyAlignment="true" applyProtection="false">
      <alignment horizontal="general" vertical="center" textRotation="0" wrapText="true" indent="0" shrinkToFit="false"/>
      <protection locked="true" hidden="false"/>
    </xf>
    <xf numFmtId="166" fontId="10" fillId="2" borderId="27" xfId="0" applyFont="true" applyBorder="true" applyAlignment="true" applyProtection="false">
      <alignment horizontal="general" vertical="center" textRotation="0" wrapText="false" indent="0" shrinkToFit="false"/>
      <protection locked="true" hidden="false"/>
    </xf>
    <xf numFmtId="166" fontId="10" fillId="0" borderId="17" xfId="0" applyFont="true" applyBorder="true" applyAlignment="true" applyProtection="false">
      <alignment horizontal="center" vertical="center" textRotation="0" wrapText="tru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0" borderId="17" xfId="0" applyFont="true" applyBorder="true" applyAlignment="true" applyProtection="false">
      <alignment horizontal="general" vertical="center" textRotation="0" wrapText="true" indent="0" shrinkToFit="false"/>
      <protection locked="true" hidden="false"/>
    </xf>
    <xf numFmtId="167" fontId="0" fillId="0" borderId="18" xfId="0" applyFont="true" applyBorder="true" applyAlignment="true" applyProtection="false">
      <alignment horizontal="center" vertical="center" textRotation="0" wrapText="false" indent="0" shrinkToFit="false"/>
      <protection locked="true" hidden="false"/>
    </xf>
    <xf numFmtId="167" fontId="0" fillId="0" borderId="26" xfId="0" applyFont="true" applyBorder="true" applyAlignment="true" applyProtection="false">
      <alignment horizontal="center" vertical="center" textRotation="0" wrapText="false" indent="0" shrinkToFit="false"/>
      <protection locked="true" hidden="false"/>
    </xf>
    <xf numFmtId="167" fontId="0" fillId="0" borderId="17" xfId="0" applyFont="true" applyBorder="true" applyAlignment="true" applyProtection="false">
      <alignment horizontal="center" vertical="center" textRotation="0" wrapText="false" indent="0" shrinkToFit="false"/>
      <protection locked="true" hidden="false"/>
    </xf>
    <xf numFmtId="166" fontId="10" fillId="0" borderId="2" xfId="0" applyFont="true" applyBorder="true" applyAlignment="true" applyProtection="false">
      <alignment horizontal="center" vertical="center" textRotation="0" wrapText="false" indent="0" shrinkToFit="false"/>
      <protection locked="true" hidden="false"/>
    </xf>
    <xf numFmtId="166" fontId="10" fillId="2" borderId="2" xfId="0" applyFont="true" applyBorder="true" applyAlignment="true" applyProtection="false">
      <alignment horizontal="center" vertical="center" textRotation="0" wrapText="false" indent="0" shrinkToFit="false"/>
      <protection locked="true" hidden="false"/>
    </xf>
    <xf numFmtId="164" fontId="10" fillId="0" borderId="20" xfId="0" applyFont="true" applyBorder="true" applyAlignment="true" applyProtection="false">
      <alignment horizontal="general" vertical="center" textRotation="0" wrapText="true" indent="0" shrinkToFit="false"/>
      <protection locked="true" hidden="false"/>
    </xf>
    <xf numFmtId="166" fontId="10" fillId="0" borderId="1"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general" vertical="bottom" textRotation="0" wrapText="true" indent="0" shrinkToFit="false"/>
      <protection locked="true" hidden="false"/>
    </xf>
    <xf numFmtId="167" fontId="0" fillId="2" borderId="37" xfId="0" applyFont="false" applyBorder="true" applyAlignment="true" applyProtection="false">
      <alignment horizontal="center" vertical="center" textRotation="0" wrapText="false" indent="0" shrinkToFit="false"/>
      <protection locked="true" hidden="false"/>
    </xf>
    <xf numFmtId="167" fontId="0" fillId="2" borderId="11" xfId="0" applyFont="false" applyBorder="true" applyAlignment="true" applyProtection="false">
      <alignment horizontal="center" vertical="center" textRotation="0" wrapText="false" indent="0" shrinkToFit="false"/>
      <protection locked="true" hidden="false"/>
    </xf>
    <xf numFmtId="166" fontId="10" fillId="2" borderId="13" xfId="0" applyFont="true" applyBorder="true" applyAlignment="true" applyProtection="false">
      <alignment horizontal="center" vertical="center" textRotation="0" wrapText="true" indent="0" shrinkToFit="false"/>
      <protection locked="true" hidden="false"/>
    </xf>
    <xf numFmtId="167" fontId="0" fillId="2" borderId="14" xfId="0" applyFont="false" applyBorder="true" applyAlignment="true" applyProtection="false">
      <alignment horizontal="center" vertical="center" textRotation="0" wrapText="true" indent="0" shrinkToFit="false"/>
      <protection locked="true" hidden="false"/>
    </xf>
    <xf numFmtId="167" fontId="0" fillId="2" borderId="0" xfId="0" applyFont="false" applyBorder="true" applyAlignment="true" applyProtection="false">
      <alignment horizontal="center" vertical="center" textRotation="0" wrapText="true" indent="0" shrinkToFit="false"/>
      <protection locked="true" hidden="false"/>
    </xf>
    <xf numFmtId="167" fontId="0" fillId="2" borderId="13" xfId="0" applyFont="false" applyBorder="true" applyAlignment="true" applyProtection="false">
      <alignment horizontal="center" vertical="center" textRotation="0" wrapText="true" indent="0" shrinkToFit="false"/>
      <protection locked="true" hidden="false"/>
    </xf>
    <xf numFmtId="166" fontId="10" fillId="0" borderId="2" xfId="0" applyFont="true" applyBorder="true" applyAlignment="true" applyProtection="false">
      <alignment horizontal="center" vertical="center" textRotation="0" wrapText="true" indent="0" shrinkToFit="false"/>
      <protection locked="true" hidden="false"/>
    </xf>
    <xf numFmtId="166" fontId="8" fillId="2" borderId="2" xfId="0" applyFont="true" applyBorder="true" applyAlignment="true" applyProtection="false">
      <alignment horizontal="center" vertical="center" textRotation="0" wrapText="true" indent="0" shrinkToFit="false"/>
      <protection locked="true" hidden="false"/>
    </xf>
    <xf numFmtId="167" fontId="0" fillId="2" borderId="12" xfId="0" applyFont="false" applyBorder="true" applyAlignment="true" applyProtection="false">
      <alignment horizontal="center" vertical="center" textRotation="0" wrapText="true" indent="0" shrinkToFit="false"/>
      <protection locked="true" hidden="false"/>
    </xf>
    <xf numFmtId="167" fontId="0" fillId="2" borderId="37" xfId="0" applyFont="false" applyBorder="true" applyAlignment="true" applyProtection="false">
      <alignment horizontal="center" vertical="center" textRotation="0" wrapText="true" indent="0" shrinkToFit="false"/>
      <protection locked="true" hidden="false"/>
    </xf>
    <xf numFmtId="167" fontId="0" fillId="2" borderId="11" xfId="0" applyFont="false" applyBorder="true" applyAlignment="true" applyProtection="false">
      <alignment horizontal="center" vertical="center" textRotation="0" wrapText="true" indent="0" shrinkToFit="false"/>
      <protection locked="true" hidden="false"/>
    </xf>
    <xf numFmtId="167" fontId="0" fillId="2" borderId="2" xfId="0" applyFont="false" applyBorder="true" applyAlignment="true" applyProtection="false">
      <alignment horizontal="center" vertical="center" textRotation="0" wrapText="true" indent="0" shrinkToFit="false"/>
      <protection locked="true" hidden="false"/>
    </xf>
    <xf numFmtId="167" fontId="0" fillId="2" borderId="38" xfId="0" applyFont="false" applyBorder="true" applyAlignment="true" applyProtection="false">
      <alignment horizontal="center" vertical="center" textRotation="0" wrapText="true" indent="0" shrinkToFit="false"/>
      <protection locked="true" hidden="false"/>
    </xf>
    <xf numFmtId="167" fontId="0" fillId="2" borderId="39" xfId="0" applyFont="fals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false" applyProtection="false">
      <alignment horizontal="general" vertical="bottom" textRotation="0" wrapText="false" indent="0" shrinkToFit="false"/>
      <protection locked="true" hidden="false"/>
    </xf>
    <xf numFmtId="166" fontId="10" fillId="2" borderId="2" xfId="0" applyFont="true" applyBorder="true" applyAlignment="true" applyProtection="false">
      <alignment horizontal="center" vertical="bottom" textRotation="0" wrapText="false" indent="0" shrinkToFit="false"/>
      <protection locked="true" hidden="false"/>
    </xf>
    <xf numFmtId="164" fontId="8" fillId="2" borderId="2" xfId="0" applyFont="true" applyBorder="true" applyAlignment="true" applyProtection="false">
      <alignment horizontal="general" vertical="bottom" textRotation="0" wrapText="true" indent="0" shrinkToFit="false"/>
      <protection locked="true" hidden="false"/>
    </xf>
    <xf numFmtId="167" fontId="0" fillId="2" borderId="3" xfId="0" applyFont="fals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6" fontId="0" fillId="2" borderId="0" xfId="0" applyFont="false" applyBorder="true" applyAlignment="true" applyProtection="false">
      <alignment horizontal="center"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true" indent="0" shrinkToFit="false"/>
      <protection locked="true" hidden="false"/>
    </xf>
    <xf numFmtId="168" fontId="0" fillId="2" borderId="0" xfId="0" applyFont="false" applyBorder="true" applyAlignment="true" applyProtection="false">
      <alignment horizontal="center" vertical="bottom" textRotation="0" wrapText="fals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8" fontId="0" fillId="2" borderId="0" xfId="0" applyFont="true" applyBorder="true" applyAlignment="true" applyProtection="false">
      <alignment horizontal="center" vertical="bottom" textRotation="0" wrapText="false" indent="0" shrinkToFit="false"/>
      <protection locked="true" hidden="false"/>
    </xf>
    <xf numFmtId="168" fontId="0" fillId="2" borderId="0" xfId="0" applyFont="false" applyBorder="true" applyAlignment="false" applyProtection="false">
      <alignment horizontal="general" vertical="bottom" textRotation="0" wrapText="false" indent="0" shrinkToFit="false"/>
      <protection locked="true" hidden="false"/>
    </xf>
    <xf numFmtId="168" fontId="0" fillId="2" borderId="0"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6" fontId="11" fillId="2" borderId="0" xfId="0" applyFont="true" applyBorder="true" applyAlignment="true" applyProtection="false">
      <alignment horizontal="center" vertical="bottom" textRotation="0" wrapText="false" indent="0" shrinkToFit="false"/>
      <protection locked="true" hidden="false"/>
    </xf>
    <xf numFmtId="164" fontId="11" fillId="2" borderId="0" xfId="0" applyFont="true" applyBorder="true" applyAlignment="true" applyProtection="false">
      <alignment horizontal="general" vertical="bottom" textRotation="0" wrapText="true" indent="0" shrinkToFit="false"/>
      <protection locked="true" hidden="false"/>
    </xf>
    <xf numFmtId="164" fontId="11"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5" fontId="0" fillId="2" borderId="0" xfId="0" applyFont="false" applyBorder="false" applyAlignment="false" applyProtection="false">
      <alignment horizontal="general" vertical="bottom" textRotation="0" wrapText="false" indent="0" shrinkToFit="false"/>
      <protection locked="true" hidden="false"/>
    </xf>
    <xf numFmtId="164" fontId="0" fillId="0" borderId="40" xfId="0" applyFont="true" applyBorder="true" applyAlignment="true" applyProtection="false">
      <alignment horizontal="center" vertical="center" textRotation="0" wrapText="true" indent="0" shrinkToFit="false"/>
      <protection locked="true" hidden="false"/>
    </xf>
    <xf numFmtId="164" fontId="0" fillId="0" borderId="40" xfId="0" applyFont="fals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bottom" textRotation="0" wrapText="true" indent="0" shrinkToFit="false"/>
      <protection locked="true" hidden="false"/>
    </xf>
    <xf numFmtId="164" fontId="0" fillId="0" borderId="41" xfId="0" applyFont="false" applyBorder="true" applyAlignment="true" applyProtection="false">
      <alignment horizontal="center" vertical="center" textRotation="0" wrapText="true" indent="0" shrinkToFit="false"/>
      <protection locked="true" hidden="false"/>
    </xf>
    <xf numFmtId="164" fontId="0" fillId="2" borderId="40" xfId="0" applyFont="false" applyBorder="true" applyAlignment="true" applyProtection="false">
      <alignment horizontal="center" vertical="bottom" textRotation="0" wrapText="false" indent="0" shrinkToFit="false"/>
      <protection locked="true" hidden="false"/>
    </xf>
    <xf numFmtId="164" fontId="0" fillId="2" borderId="16" xfId="0" applyFont="false" applyBorder="true" applyAlignment="true" applyProtection="false">
      <alignment horizontal="center" vertical="bottom" textRotation="0" wrapText="false" indent="0" shrinkToFit="false"/>
      <protection locked="true" hidden="false"/>
    </xf>
    <xf numFmtId="164" fontId="0" fillId="2" borderId="42" xfId="0" applyFont="false" applyBorder="true" applyAlignment="true" applyProtection="false">
      <alignment horizontal="center" vertical="bottom" textRotation="0" wrapText="false" indent="0" shrinkToFit="false"/>
      <protection locked="true" hidden="false"/>
    </xf>
    <xf numFmtId="166" fontId="0" fillId="0" borderId="5"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6" fontId="0" fillId="0" borderId="3"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true" indent="0" shrinkToFit="false"/>
      <protection locked="true" hidden="false"/>
    </xf>
    <xf numFmtId="167" fontId="0" fillId="0" borderId="15" xfId="0" applyFont="true" applyBorder="true" applyAlignment="true" applyProtection="false">
      <alignment horizontal="center" vertical="center" textRotation="0" wrapText="false" indent="0" shrinkToFit="false"/>
      <protection locked="true" hidden="false"/>
    </xf>
    <xf numFmtId="167" fontId="0" fillId="2" borderId="15" xfId="0" applyFont="true" applyBorder="true" applyAlignment="true" applyProtection="false">
      <alignment horizontal="center" vertical="center" textRotation="0" wrapText="false" indent="0" shrinkToFit="false"/>
      <protection locked="true" hidden="false"/>
    </xf>
    <xf numFmtId="167" fontId="0" fillId="2" borderId="16" xfId="0" applyFont="true" applyBorder="true" applyAlignment="true" applyProtection="false">
      <alignment horizontal="center" vertical="center" textRotation="0" wrapText="false" indent="0" shrinkToFit="false"/>
      <protection locked="true" hidden="false"/>
    </xf>
    <xf numFmtId="164" fontId="0" fillId="0" borderId="43" xfId="0" applyFont="false" applyBorder="true" applyAlignment="true" applyProtection="false">
      <alignment horizontal="center" vertical="bottom" textRotation="0" wrapText="false" indent="0" shrinkToFit="false"/>
      <protection locked="true" hidden="false"/>
    </xf>
    <xf numFmtId="164" fontId="0" fillId="0" borderId="20" xfId="0" applyFont="false" applyBorder="true" applyAlignment="true" applyProtection="false">
      <alignment horizontal="center" vertical="bottom" textRotation="0" wrapText="false" indent="0" shrinkToFit="false"/>
      <protection locked="true" hidden="false"/>
    </xf>
    <xf numFmtId="166" fontId="0" fillId="0" borderId="22" xfId="0" applyFont="false" applyBorder="true" applyAlignment="false" applyProtection="false">
      <alignment horizontal="general" vertical="bottom" textRotation="0" wrapText="false" indent="0" shrinkToFit="false"/>
      <protection locked="true" hidden="false"/>
    </xf>
    <xf numFmtId="164" fontId="0" fillId="0" borderId="30" xfId="0" applyFont="true" applyBorder="true" applyAlignment="true" applyProtection="false">
      <alignment horizontal="general" vertical="center" textRotation="0" wrapText="true" indent="0" shrinkToFit="false"/>
      <protection locked="true" hidden="false"/>
    </xf>
    <xf numFmtId="167" fontId="0" fillId="0" borderId="33" xfId="0" applyFont="false" applyBorder="true" applyAlignment="true" applyProtection="false">
      <alignment horizontal="center" vertical="center" textRotation="0" wrapText="false" indent="0" shrinkToFit="false"/>
      <protection locked="true" hidden="false"/>
    </xf>
    <xf numFmtId="167" fontId="0" fillId="0" borderId="34" xfId="0" applyFont="false" applyBorder="true" applyAlignment="true" applyProtection="false">
      <alignment horizontal="center" vertical="center" textRotation="0" wrapText="false" indent="0" shrinkToFit="false"/>
      <protection locked="true" hidden="false"/>
    </xf>
    <xf numFmtId="166" fontId="13" fillId="0" borderId="44" xfId="0" applyFont="true" applyBorder="true" applyAlignment="true" applyProtection="false">
      <alignment horizontal="center" vertical="center" textRotation="0" wrapText="false" indent="0" shrinkToFit="false"/>
      <protection locked="true" hidden="false"/>
    </xf>
    <xf numFmtId="166" fontId="14" fillId="0" borderId="17" xfId="0" applyFont="true" applyBorder="true" applyAlignment="true" applyProtection="false">
      <alignment horizontal="center" vertical="center" textRotation="0" wrapText="false" indent="0" shrinkToFit="false"/>
      <protection locked="true" hidden="false"/>
    </xf>
    <xf numFmtId="166" fontId="14" fillId="0" borderId="26" xfId="0" applyFont="true" applyBorder="true" applyAlignment="false" applyProtection="false">
      <alignment horizontal="general" vertical="bottom" textRotation="0" wrapText="false" indent="0" shrinkToFit="false"/>
      <protection locked="true" hidden="false"/>
    </xf>
    <xf numFmtId="164" fontId="14" fillId="0" borderId="20" xfId="0" applyFont="true" applyBorder="true" applyAlignment="true" applyProtection="false">
      <alignment horizontal="general" vertical="center" textRotation="0" wrapText="true" indent="0" shrinkToFit="false"/>
      <protection locked="true" hidden="false"/>
    </xf>
    <xf numFmtId="167" fontId="0" fillId="2" borderId="18" xfId="0" applyFont="true" applyBorder="true" applyAlignment="true" applyProtection="false">
      <alignment horizontal="center" vertical="center" textRotation="0" wrapText="false" indent="0" shrinkToFit="false"/>
      <protection locked="true" hidden="false"/>
    </xf>
    <xf numFmtId="167" fontId="0" fillId="2" borderId="33" xfId="0" applyFont="true" applyBorder="true" applyAlignment="true" applyProtection="false">
      <alignment horizontal="center" vertical="center" textRotation="0" wrapText="false" indent="0" shrinkToFit="false"/>
      <protection locked="true" hidden="false"/>
    </xf>
    <xf numFmtId="167" fontId="0" fillId="2" borderId="34" xfId="0" applyFont="true" applyBorder="true" applyAlignment="true" applyProtection="false">
      <alignment horizontal="center" vertical="center" textRotation="0" wrapText="false" indent="0" shrinkToFit="false"/>
      <protection locked="true" hidden="false"/>
    </xf>
    <xf numFmtId="167" fontId="0" fillId="2" borderId="23" xfId="0" applyFont="true" applyBorder="true" applyAlignment="true" applyProtection="false">
      <alignment horizontal="center" vertical="center" textRotation="0" wrapText="false" indent="0" shrinkToFit="false"/>
      <protection locked="true" hidden="false"/>
    </xf>
    <xf numFmtId="166" fontId="0" fillId="0" borderId="44" xfId="0" applyFont="true" applyBorder="true" applyAlignment="true" applyProtection="false">
      <alignment horizontal="center" vertical="center" textRotation="0" wrapText="false" indent="0" shrinkToFit="false"/>
      <protection locked="true" hidden="false"/>
    </xf>
    <xf numFmtId="166" fontId="0" fillId="0" borderId="17" xfId="0" applyFont="true" applyBorder="true" applyAlignment="true" applyProtection="false">
      <alignment horizontal="center" vertical="center" textRotation="0" wrapText="false" indent="0" shrinkToFit="false"/>
      <protection locked="true" hidden="false"/>
    </xf>
    <xf numFmtId="166" fontId="0" fillId="0" borderId="26" xfId="0" applyFont="true" applyBorder="true" applyAlignment="true" applyProtection="false">
      <alignment horizontal="center" vertical="center" textRotation="0" wrapText="false" indent="0" shrinkToFit="false"/>
      <protection locked="true" hidden="false"/>
    </xf>
    <xf numFmtId="164" fontId="15" fillId="0" borderId="20" xfId="0" applyFont="true" applyBorder="true" applyAlignment="true" applyProtection="false">
      <alignment horizontal="general" vertical="center" textRotation="0" wrapText="true" indent="0" shrinkToFit="false"/>
      <protection locked="true" hidden="false"/>
    </xf>
    <xf numFmtId="167" fontId="0" fillId="0" borderId="33" xfId="0" applyFont="true" applyBorder="true" applyAlignment="true" applyProtection="false">
      <alignment horizontal="center" vertical="center" textRotation="0" wrapText="false" indent="0" shrinkToFit="false"/>
      <protection locked="true" hidden="false"/>
    </xf>
    <xf numFmtId="167" fontId="0" fillId="0" borderId="34" xfId="0" applyFont="true" applyBorder="true" applyAlignment="true" applyProtection="false">
      <alignment horizontal="center" vertical="center" textRotation="0" wrapText="false" indent="0" shrinkToFit="false"/>
      <protection locked="true" hidden="false"/>
    </xf>
    <xf numFmtId="167" fontId="0" fillId="2" borderId="17" xfId="0" applyFont="true" applyBorder="true" applyAlignment="true" applyProtection="false">
      <alignment horizontal="center" vertical="center" textRotation="0" wrapText="false" indent="0" shrinkToFit="false"/>
      <protection locked="true" hidden="false"/>
    </xf>
    <xf numFmtId="166" fontId="14" fillId="0" borderId="26" xfId="0" applyFont="true" applyBorder="true" applyAlignment="true" applyProtection="false">
      <alignment horizontal="center" vertical="center" textRotation="0" wrapText="false" indent="0" shrinkToFit="false"/>
      <protection locked="true" hidden="false"/>
    </xf>
    <xf numFmtId="164" fontId="14" fillId="0" borderId="17" xfId="0" applyFont="true" applyBorder="true" applyAlignment="true" applyProtection="false">
      <alignment horizontal="general" vertical="center" textRotation="0" wrapText="true" indent="0" shrinkToFit="false"/>
      <protection locked="true" hidden="false"/>
    </xf>
    <xf numFmtId="164" fontId="0" fillId="0" borderId="17" xfId="0" applyFont="true" applyBorder="true" applyAlignment="true" applyProtection="false">
      <alignment horizontal="general" vertical="center" textRotation="0" wrapText="true" indent="0" shrinkToFit="false"/>
      <protection locked="true" hidden="false"/>
    </xf>
    <xf numFmtId="167" fontId="0" fillId="0" borderId="18" xfId="0" applyFont="false" applyBorder="true" applyAlignment="true" applyProtection="false">
      <alignment horizontal="center" vertical="center" textRotation="0" wrapText="false" indent="0" shrinkToFit="false"/>
      <protection locked="true" hidden="false"/>
    </xf>
    <xf numFmtId="167" fontId="0" fillId="0" borderId="26" xfId="0" applyFont="false" applyBorder="true" applyAlignment="true" applyProtection="false">
      <alignment horizontal="center" vertical="center" textRotation="0" wrapText="false" indent="0" shrinkToFit="false"/>
      <protection locked="true" hidden="false"/>
    </xf>
    <xf numFmtId="164" fontId="0" fillId="0" borderId="17" xfId="0" applyFont="true" applyBorder="true" applyAlignment="true" applyProtection="false">
      <alignment horizontal="general" vertical="bottom" textRotation="0" wrapText="true" indent="0" shrinkToFit="false"/>
      <protection locked="true" hidden="false"/>
    </xf>
    <xf numFmtId="164" fontId="16" fillId="0" borderId="17" xfId="0" applyFont="true" applyBorder="true" applyAlignment="true" applyProtection="false">
      <alignment horizontal="general" vertical="center" textRotation="0" wrapText="false" indent="0" shrinkToFit="false"/>
      <protection locked="true" hidden="false"/>
    </xf>
    <xf numFmtId="166" fontId="0" fillId="0" borderId="45" xfId="0" applyFont="true" applyBorder="true" applyAlignment="true" applyProtection="false">
      <alignment horizontal="center" vertical="center" textRotation="0" wrapText="false" indent="0" shrinkToFit="false"/>
      <protection locked="true" hidden="false"/>
    </xf>
    <xf numFmtId="166" fontId="0" fillId="0" borderId="23" xfId="0" applyFont="true" applyBorder="true" applyAlignment="true" applyProtection="false">
      <alignment horizontal="center" vertical="center" textRotation="0" wrapText="false" indent="0" shrinkToFit="false"/>
      <protection locked="true" hidden="false"/>
    </xf>
    <xf numFmtId="166" fontId="0" fillId="0" borderId="25" xfId="0" applyFont="true" applyBorder="true" applyAlignment="true" applyProtection="false">
      <alignment horizontal="center" vertical="center" textRotation="0" wrapText="false" indent="0" shrinkToFit="false"/>
      <protection locked="true" hidden="false"/>
    </xf>
    <xf numFmtId="164" fontId="0" fillId="0" borderId="27" xfId="0" applyFont="true" applyBorder="true" applyAlignment="true" applyProtection="false">
      <alignment horizontal="general" vertical="center" textRotation="0" wrapText="true" indent="0" shrinkToFit="false"/>
      <protection locked="true" hidden="false"/>
    </xf>
    <xf numFmtId="166" fontId="0" fillId="0" borderId="2" xfId="0" applyFont="false" applyBorder="true" applyAlignment="true" applyProtection="false">
      <alignment horizontal="center" vertical="center" textRotation="0" wrapText="false" indent="0" shrinkToFit="false"/>
      <protection locked="true" hidden="false"/>
    </xf>
    <xf numFmtId="166" fontId="0" fillId="0" borderId="3" xfId="0" applyFont="false" applyBorder="true" applyAlignment="true" applyProtection="false">
      <alignment horizontal="general" vertical="center" textRotation="0" wrapText="false" indent="0" shrinkToFit="false"/>
      <protection locked="true" hidden="false"/>
    </xf>
    <xf numFmtId="164" fontId="17" fillId="0" borderId="3" xfId="0" applyFont="true" applyBorder="true" applyAlignment="true" applyProtection="false">
      <alignment horizontal="general" vertical="center" textRotation="0" wrapText="true" indent="0" shrinkToFit="false"/>
      <protection locked="true" hidden="false"/>
    </xf>
    <xf numFmtId="167" fontId="0" fillId="2" borderId="26" xfId="0" applyFont="true" applyBorder="true" applyAlignment="true" applyProtection="false">
      <alignment horizontal="center" vertical="center" textRotation="0" wrapText="false" indent="0" shrinkToFit="false"/>
      <protection locked="true" hidden="false"/>
    </xf>
    <xf numFmtId="166" fontId="0" fillId="0" borderId="43" xfId="0" applyFont="false" applyBorder="true" applyAlignment="true" applyProtection="false">
      <alignment horizontal="center" vertical="center" textRotation="0" wrapText="false" indent="0" shrinkToFit="false"/>
      <protection locked="true" hidden="false"/>
    </xf>
    <xf numFmtId="166" fontId="0" fillId="0" borderId="20" xfId="0" applyFont="false" applyBorder="true" applyAlignment="true" applyProtection="false">
      <alignment horizontal="center" vertical="center" textRotation="0" wrapText="false" indent="0" shrinkToFit="false"/>
      <protection locked="true" hidden="false"/>
    </xf>
    <xf numFmtId="166" fontId="0" fillId="0" borderId="46" xfId="0" applyFont="false" applyBorder="true" applyAlignment="true" applyProtection="false">
      <alignment horizontal="general" vertical="center" textRotation="0" wrapText="false" indent="0" shrinkToFit="false"/>
      <protection locked="true" hidden="false"/>
    </xf>
    <xf numFmtId="164" fontId="15" fillId="0" borderId="46" xfId="0" applyFont="true" applyBorder="true" applyAlignment="true" applyProtection="false">
      <alignment horizontal="general" vertical="center" textRotation="0" wrapText="true" indent="0" shrinkToFit="false"/>
      <protection locked="true" hidden="false"/>
    </xf>
    <xf numFmtId="166" fontId="14" fillId="0" borderId="19" xfId="0" applyFont="true" applyBorder="true" applyAlignment="true" applyProtection="false">
      <alignment horizontal="center" vertical="center" textRotation="0" wrapText="false" indent="0" shrinkToFit="false"/>
      <protection locked="true" hidden="false"/>
    </xf>
    <xf numFmtId="164" fontId="14" fillId="0" borderId="46" xfId="0" applyFont="true" applyBorder="true" applyAlignment="true" applyProtection="false">
      <alignment horizontal="general" vertical="center" textRotation="0" wrapText="true" indent="0" shrinkToFit="false"/>
      <protection locked="true" hidden="false"/>
    </xf>
    <xf numFmtId="167" fontId="0" fillId="0" borderId="0" xfId="0" applyFont="false" applyBorder="true" applyAlignment="true" applyProtection="false">
      <alignment horizontal="center" vertical="center" textRotation="0" wrapText="false" indent="0" shrinkToFit="false"/>
      <protection locked="true" hidden="false"/>
    </xf>
    <xf numFmtId="167" fontId="0" fillId="0" borderId="47" xfId="0" applyFont="false" applyBorder="true" applyAlignment="true" applyProtection="false">
      <alignment horizontal="center" vertical="center" textRotation="0" wrapText="false" indent="0" shrinkToFit="false"/>
      <protection locked="true" hidden="false"/>
    </xf>
    <xf numFmtId="167" fontId="0" fillId="2" borderId="47" xfId="0" applyFont="false" applyBorder="true" applyAlignment="true" applyProtection="false">
      <alignment horizontal="center" vertical="center" textRotation="0" wrapText="false" indent="0" shrinkToFit="false"/>
      <protection locked="true" hidden="false"/>
    </xf>
    <xf numFmtId="167" fontId="0" fillId="2" borderId="48" xfId="0" applyFont="false" applyBorder="true" applyAlignment="true" applyProtection="false">
      <alignment horizontal="center" vertical="center" textRotation="0" wrapText="false" indent="0" shrinkToFit="false"/>
      <protection locked="true" hidden="false"/>
    </xf>
    <xf numFmtId="166" fontId="0" fillId="0" borderId="19" xfId="0" applyFont="true" applyBorder="true" applyAlignment="true" applyProtection="false">
      <alignment horizontal="center" vertical="center" textRotation="0" wrapText="false" indent="0" shrinkToFit="false"/>
      <protection locked="true" hidden="false"/>
    </xf>
    <xf numFmtId="166" fontId="13" fillId="0" borderId="43" xfId="0" applyFont="true" applyBorder="true" applyAlignment="true" applyProtection="false">
      <alignment horizontal="center" vertical="center" textRotation="0" wrapText="false" indent="0" shrinkToFit="false"/>
      <protection locked="true" hidden="false"/>
    </xf>
    <xf numFmtId="166" fontId="14" fillId="0" borderId="20" xfId="0" applyFont="true" applyBorder="true" applyAlignment="true" applyProtection="false">
      <alignment horizontal="center" vertical="center" textRotation="0" wrapText="false" indent="0" shrinkToFit="false"/>
      <protection locked="true" hidden="false"/>
    </xf>
    <xf numFmtId="166" fontId="14" fillId="0" borderId="46" xfId="0" applyFont="true" applyBorder="true" applyAlignment="true" applyProtection="false">
      <alignment horizontal="center" vertical="center" textRotation="0" wrapText="false" indent="0" shrinkToFit="false"/>
      <protection locked="true" hidden="false"/>
    </xf>
    <xf numFmtId="167" fontId="0" fillId="0" borderId="21" xfId="0" applyFont="false" applyBorder="true" applyAlignment="true" applyProtection="false">
      <alignment horizontal="center" vertical="center" textRotation="0" wrapText="false" indent="0" shrinkToFit="false"/>
      <protection locked="true" hidden="false"/>
    </xf>
    <xf numFmtId="166" fontId="0" fillId="0" borderId="44" xfId="0" applyFont="true" applyBorder="true" applyAlignment="true" applyProtection="false">
      <alignment horizontal="center" vertical="center" textRotation="0" wrapText="true" indent="0" shrinkToFit="false"/>
      <protection locked="true" hidden="false"/>
    </xf>
    <xf numFmtId="166" fontId="0" fillId="0" borderId="17" xfId="0" applyFont="true" applyBorder="true" applyAlignment="true" applyProtection="false">
      <alignment horizontal="center" vertical="center" textRotation="0" wrapText="true" indent="0" shrinkToFit="false"/>
      <protection locked="true" hidden="false"/>
    </xf>
    <xf numFmtId="164" fontId="0" fillId="0" borderId="19" xfId="0" applyFont="true" applyBorder="true" applyAlignment="true" applyProtection="false">
      <alignment horizontal="general" vertical="center" textRotation="0" wrapText="true" indent="0" shrinkToFit="false"/>
      <protection locked="true" hidden="false"/>
    </xf>
    <xf numFmtId="167" fontId="0" fillId="0" borderId="18" xfId="0" applyFont="false" applyBorder="true" applyAlignment="true" applyProtection="false">
      <alignment horizontal="center" vertical="center" textRotation="0" wrapText="true" indent="0" shrinkToFit="false"/>
      <protection locked="true" hidden="false"/>
    </xf>
    <xf numFmtId="167" fontId="0" fillId="0" borderId="33" xfId="0" applyFont="false" applyBorder="true" applyAlignment="true" applyProtection="false">
      <alignment horizontal="center" vertical="center" textRotation="0" wrapText="true" indent="0" shrinkToFit="false"/>
      <protection locked="true" hidden="false"/>
    </xf>
    <xf numFmtId="167" fontId="0" fillId="2" borderId="6" xfId="0" applyFont="true" applyBorder="true" applyAlignment="true" applyProtection="false">
      <alignment horizontal="center" vertical="center" textRotation="0" wrapText="false" indent="0" shrinkToFit="false"/>
      <protection locked="true" hidden="false"/>
    </xf>
    <xf numFmtId="166" fontId="0" fillId="0" borderId="2" xfId="0" applyFont="true" applyBorder="true" applyAlignment="true" applyProtection="false">
      <alignment horizontal="center" vertical="center" textRotation="0" wrapText="true" indent="0" shrinkToFit="false"/>
      <protection locked="true" hidden="false"/>
    </xf>
    <xf numFmtId="167" fontId="0" fillId="0" borderId="35" xfId="0" applyFont="false" applyBorder="true" applyAlignment="true" applyProtection="false">
      <alignment horizontal="center" vertical="center" textRotation="0" wrapText="false" indent="0" shrinkToFit="false"/>
      <protection locked="true" hidden="false"/>
    </xf>
    <xf numFmtId="166" fontId="0" fillId="0" borderId="20" xfId="0" applyFont="true" applyBorder="true" applyAlignment="true" applyProtection="false">
      <alignment horizontal="center" vertical="center" textRotation="0" wrapText="true" indent="0" shrinkToFit="false"/>
      <protection locked="true" hidden="false"/>
    </xf>
    <xf numFmtId="164" fontId="18" fillId="0" borderId="46" xfId="0" applyFont="true" applyBorder="true" applyAlignment="true" applyProtection="false">
      <alignment horizontal="general" vertical="center" textRotation="0" wrapText="true" indent="0" shrinkToFit="false"/>
      <protection locked="true" hidden="false"/>
    </xf>
    <xf numFmtId="166" fontId="13" fillId="0" borderId="17" xfId="0" applyFont="true" applyBorder="true" applyAlignment="true" applyProtection="false">
      <alignment horizontal="center" vertical="center" textRotation="0" wrapText="false" indent="0" shrinkToFit="false"/>
      <protection locked="true" hidden="false"/>
    </xf>
    <xf numFmtId="166" fontId="13" fillId="0" borderId="27" xfId="0" applyFont="true" applyBorder="true" applyAlignment="true" applyProtection="false">
      <alignment horizontal="center" vertical="center" textRotation="0" wrapText="false" indent="0" shrinkToFit="false"/>
      <protection locked="true" hidden="false"/>
    </xf>
    <xf numFmtId="166" fontId="14" fillId="0" borderId="27" xfId="0" applyFont="true" applyBorder="true" applyAlignment="true" applyProtection="false">
      <alignment horizontal="center" vertical="center" textRotation="0" wrapText="false" indent="0" shrinkToFit="false"/>
      <protection locked="true" hidden="false"/>
    </xf>
    <xf numFmtId="166" fontId="14" fillId="0" borderId="49" xfId="0" applyFont="true" applyBorder="true" applyAlignment="true" applyProtection="false">
      <alignment horizontal="center" vertical="center" textRotation="0" wrapText="false" indent="0" shrinkToFit="false"/>
      <protection locked="true" hidden="false"/>
    </xf>
    <xf numFmtId="164" fontId="14" fillId="0" borderId="28" xfId="0" applyFont="true" applyBorder="true" applyAlignment="true" applyProtection="false">
      <alignment horizontal="general" vertical="center" textRotation="0" wrapText="true" indent="0" shrinkToFit="false"/>
      <protection locked="true" hidden="false"/>
    </xf>
    <xf numFmtId="167" fontId="0" fillId="0" borderId="28" xfId="0" applyFont="false" applyBorder="true" applyAlignment="true" applyProtection="false">
      <alignment horizontal="center" vertical="center" textRotation="0" wrapText="false" indent="0" shrinkToFit="false"/>
      <protection locked="true" hidden="false"/>
    </xf>
    <xf numFmtId="166" fontId="0" fillId="0" borderId="30" xfId="0" applyFont="true" applyBorder="true" applyAlignment="true" applyProtection="false">
      <alignment horizontal="center" vertical="center" textRotation="0" wrapText="true" indent="0" shrinkToFit="false"/>
      <protection locked="true" hidden="false"/>
    </xf>
    <xf numFmtId="166" fontId="0" fillId="0" borderId="50" xfId="0" applyFont="true" applyBorder="true" applyAlignment="true" applyProtection="false">
      <alignment horizontal="center" vertical="center" textRotation="0" wrapText="false" indent="0" shrinkToFit="false"/>
      <protection locked="true" hidden="false"/>
    </xf>
    <xf numFmtId="164" fontId="0" fillId="0" borderId="50" xfId="0" applyFont="true" applyBorder="true" applyAlignment="true" applyProtection="false">
      <alignment horizontal="general" vertical="center" textRotation="0" wrapText="true" indent="0" shrinkToFit="false"/>
      <protection locked="true" hidden="false"/>
    </xf>
    <xf numFmtId="167" fontId="0" fillId="0" borderId="51" xfId="0" applyFont="false" applyBorder="true" applyAlignment="true" applyProtection="false">
      <alignment horizontal="center" vertical="center" textRotation="0" wrapText="false" indent="0" shrinkToFit="false"/>
      <protection locked="true" hidden="false"/>
    </xf>
    <xf numFmtId="167" fontId="0" fillId="0" borderId="52" xfId="0" applyFont="false" applyBorder="true" applyAlignment="true" applyProtection="false">
      <alignment horizontal="center" vertical="center" textRotation="0" wrapText="false" indent="0" shrinkToFit="false"/>
      <protection locked="true" hidden="false"/>
    </xf>
    <xf numFmtId="167" fontId="0" fillId="2" borderId="51" xfId="0" applyFont="false" applyBorder="true" applyAlignment="true" applyProtection="false">
      <alignment horizontal="center" vertical="center" textRotation="0" wrapText="false" indent="0" shrinkToFit="false"/>
      <protection locked="true" hidden="false"/>
    </xf>
    <xf numFmtId="167" fontId="0" fillId="2" borderId="52" xfId="0" applyFont="false" applyBorder="true" applyAlignment="true" applyProtection="false">
      <alignment horizontal="center" vertical="center" textRotation="0" wrapText="false" indent="0" shrinkToFit="false"/>
      <protection locked="true" hidden="false"/>
    </xf>
    <xf numFmtId="166" fontId="0" fillId="0" borderId="19" xfId="0" applyFont="false" applyBorder="true" applyAlignment="true" applyProtection="false">
      <alignment horizontal="general" vertical="center" textRotation="0" wrapText="false" indent="0" shrinkToFit="false"/>
      <protection locked="true" hidden="false"/>
    </xf>
    <xf numFmtId="164" fontId="9" fillId="0" borderId="19" xfId="20" applyFont="true" applyBorder="true" applyAlignment="true" applyProtection="false">
      <alignment horizontal="general" vertical="center" textRotation="0" wrapText="true" indent="0" shrinkToFit="false"/>
      <protection locked="true" hidden="false"/>
    </xf>
    <xf numFmtId="166" fontId="9" fillId="0" borderId="17" xfId="0" applyFont="true" applyBorder="true" applyAlignment="true" applyProtection="false">
      <alignment horizontal="center" vertical="center" textRotation="0" wrapText="false" indent="0" shrinkToFit="false"/>
      <protection locked="true" hidden="false"/>
    </xf>
    <xf numFmtId="164" fontId="14" fillId="0" borderId="19" xfId="0" applyFont="true" applyBorder="true" applyAlignment="true" applyProtection="false">
      <alignment horizontal="general" vertical="center" textRotation="0" wrapText="true" indent="0" shrinkToFit="false"/>
      <protection locked="true" hidden="false"/>
    </xf>
    <xf numFmtId="167" fontId="0" fillId="0" borderId="19" xfId="0" applyFont="false" applyBorder="true" applyAlignment="true" applyProtection="false">
      <alignment horizontal="center" vertical="center" textRotation="0" wrapText="false" indent="0" shrinkToFit="false"/>
      <protection locked="true" hidden="false"/>
    </xf>
    <xf numFmtId="164" fontId="9" fillId="0" borderId="19" xfId="0" applyFont="true" applyBorder="true" applyAlignment="true" applyProtection="false">
      <alignment horizontal="general" vertical="center" textRotation="0" wrapText="true" indent="0" shrinkToFit="false"/>
      <protection locked="true" hidden="false"/>
    </xf>
    <xf numFmtId="166" fontId="0" fillId="0" borderId="6" xfId="0" applyFont="true" applyBorder="true" applyAlignment="true" applyProtection="false">
      <alignment horizontal="center" vertical="center" textRotation="0" wrapText="true" indent="0" shrinkToFit="false"/>
      <protection locked="true" hidden="false"/>
    </xf>
    <xf numFmtId="166" fontId="0" fillId="0" borderId="53" xfId="0" applyFont="true" applyBorder="true" applyAlignment="true" applyProtection="false">
      <alignment horizontal="center" vertical="center" textRotation="0" wrapText="false" indent="0" shrinkToFit="false"/>
      <protection locked="true" hidden="false"/>
    </xf>
    <xf numFmtId="164" fontId="0" fillId="0" borderId="53" xfId="0" applyFont="true" applyBorder="true" applyAlignment="true" applyProtection="false">
      <alignment horizontal="general" vertical="center" textRotation="0" wrapText="true" indent="0" shrinkToFit="false"/>
      <protection locked="true" hidden="false"/>
    </xf>
    <xf numFmtId="167" fontId="0" fillId="0" borderId="54" xfId="0" applyFont="false" applyBorder="true" applyAlignment="true" applyProtection="false">
      <alignment horizontal="center" vertical="center" textRotation="0" wrapText="false" indent="0" shrinkToFit="false"/>
      <protection locked="true" hidden="false"/>
    </xf>
    <xf numFmtId="167" fontId="0" fillId="0" borderId="55" xfId="0" applyFont="false" applyBorder="true" applyAlignment="true" applyProtection="false">
      <alignment horizontal="center" vertical="center" textRotation="0" wrapText="false" indent="0" shrinkToFit="false"/>
      <protection locked="true" hidden="false"/>
    </xf>
    <xf numFmtId="167" fontId="0" fillId="0" borderId="56" xfId="0" applyFont="false" applyBorder="true" applyAlignment="true" applyProtection="false">
      <alignment horizontal="center" vertical="center" textRotation="0" wrapText="false" indent="0" shrinkToFit="false"/>
      <protection locked="true" hidden="false"/>
    </xf>
    <xf numFmtId="167" fontId="0" fillId="2" borderId="54" xfId="0" applyFont="false" applyBorder="true" applyAlignment="true" applyProtection="false">
      <alignment horizontal="center" vertical="center" textRotation="0" wrapText="false" indent="0" shrinkToFit="false"/>
      <protection locked="true" hidden="false"/>
    </xf>
    <xf numFmtId="167" fontId="0" fillId="2" borderId="55" xfId="0" applyFont="false" applyBorder="true" applyAlignment="true" applyProtection="false">
      <alignment horizontal="center" vertical="center" textRotation="0" wrapText="false" indent="0" shrinkToFit="false"/>
      <protection locked="true" hidden="false"/>
    </xf>
    <xf numFmtId="167" fontId="0" fillId="2" borderId="56" xfId="0" applyFont="false" applyBorder="true" applyAlignment="true" applyProtection="false">
      <alignment horizontal="center" vertical="center" textRotation="0" wrapText="false" indent="0" shrinkToFit="false"/>
      <protection locked="true" hidden="false"/>
    </xf>
    <xf numFmtId="167" fontId="0" fillId="2" borderId="6" xfId="0" applyFont="false" applyBorder="true" applyAlignment="true" applyProtection="false">
      <alignment horizontal="center" vertical="center" textRotation="0" wrapText="false" indent="0" shrinkToFit="false"/>
      <protection locked="true" hidden="false"/>
    </xf>
    <xf numFmtId="166" fontId="0" fillId="0" borderId="13" xfId="0" applyFont="true" applyBorder="true" applyAlignment="true" applyProtection="false">
      <alignment horizontal="center" vertical="center" textRotation="0" wrapText="true" indent="0" shrinkToFit="false"/>
      <protection locked="true" hidden="false"/>
    </xf>
    <xf numFmtId="166" fontId="0" fillId="0" borderId="57" xfId="0" applyFont="false" applyBorder="true" applyAlignment="true" applyProtection="false">
      <alignment horizontal="center" vertical="center" textRotation="0" wrapText="false" indent="0" shrinkToFit="false"/>
      <protection locked="true" hidden="false"/>
    </xf>
    <xf numFmtId="164" fontId="0" fillId="0" borderId="57" xfId="0" applyFont="true" applyBorder="true" applyAlignment="true" applyProtection="false">
      <alignment horizontal="general" vertical="center" textRotation="0" wrapText="true" indent="0" shrinkToFit="false"/>
      <protection locked="true" hidden="false"/>
    </xf>
    <xf numFmtId="167" fontId="0" fillId="0" borderId="14" xfId="0" applyFont="false" applyBorder="true" applyAlignment="true" applyProtection="false">
      <alignment horizontal="center" vertical="center" textRotation="0" wrapText="false" indent="0" shrinkToFit="false"/>
      <protection locked="true" hidden="false"/>
    </xf>
    <xf numFmtId="167" fontId="0" fillId="0" borderId="38" xfId="0" applyFont="false" applyBorder="true" applyAlignment="true" applyProtection="false">
      <alignment horizontal="center" vertical="center" textRotation="0" wrapText="false" indent="0" shrinkToFit="false"/>
      <protection locked="true" hidden="false"/>
    </xf>
    <xf numFmtId="167" fontId="0" fillId="0" borderId="39" xfId="0" applyFont="false" applyBorder="true" applyAlignment="true" applyProtection="false">
      <alignment horizontal="center" vertical="center" textRotation="0" wrapText="false" indent="0" shrinkToFit="false"/>
      <protection locked="true" hidden="false"/>
    </xf>
    <xf numFmtId="167" fontId="0" fillId="2" borderId="14" xfId="0" applyFont="false" applyBorder="true" applyAlignment="true" applyProtection="false">
      <alignment horizontal="center" vertical="center" textRotation="0" wrapText="false" indent="0" shrinkToFit="false"/>
      <protection locked="true" hidden="false"/>
    </xf>
    <xf numFmtId="167" fontId="0" fillId="2" borderId="38" xfId="0" applyFont="false" applyBorder="true" applyAlignment="true" applyProtection="false">
      <alignment horizontal="center" vertical="center" textRotation="0" wrapText="false" indent="0" shrinkToFit="false"/>
      <protection locked="true" hidden="false"/>
    </xf>
    <xf numFmtId="167" fontId="0" fillId="2" borderId="39" xfId="0" applyFont="false" applyBorder="true" applyAlignment="true" applyProtection="false">
      <alignment horizontal="center" vertical="center" textRotation="0" wrapText="false" indent="0" shrinkToFit="false"/>
      <protection locked="true" hidden="false"/>
    </xf>
    <xf numFmtId="167" fontId="0" fillId="2" borderId="13" xfId="0" applyFont="false" applyBorder="true" applyAlignment="true" applyProtection="false">
      <alignment horizontal="center" vertical="center" textRotation="0" wrapText="false" indent="0" shrinkToFit="false"/>
      <protection locked="true" hidden="false"/>
    </xf>
    <xf numFmtId="164" fontId="0" fillId="0" borderId="17" xfId="0" applyFont="false" applyBorder="true" applyAlignment="true" applyProtection="false">
      <alignment horizontal="center" vertical="center" textRotation="0" wrapText="true" indent="0" shrinkToFit="false"/>
      <protection locked="true" hidden="false"/>
    </xf>
    <xf numFmtId="164" fontId="9" fillId="0" borderId="19" xfId="0" applyFont="true" applyBorder="true" applyAlignment="true" applyProtection="false">
      <alignment horizontal="general" vertical="center" textRotation="0" wrapText="true" indent="0" shrinkToFit="false"/>
      <protection locked="true" hidden="false"/>
    </xf>
    <xf numFmtId="166" fontId="0" fillId="0" borderId="58" xfId="0" applyFont="true" applyBorder="true" applyAlignment="true" applyProtection="false">
      <alignment horizontal="center" vertical="center" textRotation="0" wrapText="false" indent="0" shrinkToFit="false"/>
      <protection locked="true" hidden="false"/>
    </xf>
    <xf numFmtId="164" fontId="0" fillId="0" borderId="57" xfId="0" applyFont="true" applyBorder="true" applyAlignment="true" applyProtection="false">
      <alignment horizontal="general" vertical="center" textRotation="0" wrapText="true" indent="0" shrinkToFit="false"/>
      <protection locked="true" hidden="false"/>
    </xf>
    <xf numFmtId="167" fontId="19" fillId="0" borderId="18" xfId="0" applyFont="true" applyBorder="true" applyAlignment="true" applyProtection="false">
      <alignment horizontal="center" vertical="center" textRotation="0" wrapText="false" indent="0" shrinkToFit="false"/>
      <protection locked="true" hidden="false"/>
    </xf>
    <xf numFmtId="164" fontId="15" fillId="0" borderId="19" xfId="0" applyFont="true" applyBorder="true" applyAlignment="true" applyProtection="false">
      <alignment horizontal="general" vertical="center" textRotation="0" wrapText="true" indent="0" shrinkToFit="false"/>
      <protection locked="true" hidden="false"/>
    </xf>
    <xf numFmtId="166" fontId="0" fillId="0" borderId="27" xfId="0" applyFont="true" applyBorder="true" applyAlignment="true" applyProtection="false">
      <alignment horizontal="center" vertical="center" textRotation="0" wrapText="false" indent="0" shrinkToFit="false"/>
      <protection locked="true" hidden="false"/>
    </xf>
    <xf numFmtId="166" fontId="0" fillId="0" borderId="29" xfId="0" applyFont="false" applyBorder="true" applyAlignment="true" applyProtection="false">
      <alignment horizontal="general" vertical="center" textRotation="0" wrapText="false" indent="0" shrinkToFit="false"/>
      <protection locked="true" hidden="false"/>
    </xf>
    <xf numFmtId="164" fontId="9" fillId="0" borderId="31" xfId="0" applyFont="true" applyBorder="true" applyAlignment="true" applyProtection="false">
      <alignment horizontal="general" vertical="center" textRotation="0" wrapText="true" indent="0" shrinkToFit="false"/>
      <protection locked="true" hidden="false"/>
    </xf>
    <xf numFmtId="167" fontId="0" fillId="0" borderId="31" xfId="0" applyFont="false" applyBorder="true" applyAlignment="true" applyProtection="false">
      <alignment horizontal="center" vertical="center" textRotation="0" wrapText="false" indent="0" shrinkToFit="false"/>
      <protection locked="true" hidden="false"/>
    </xf>
    <xf numFmtId="167" fontId="0" fillId="0" borderId="32" xfId="0" applyFont="false" applyBorder="true" applyAlignment="true" applyProtection="false">
      <alignment horizontal="center" vertical="center" textRotation="0" wrapText="false" indent="0" shrinkToFit="false"/>
      <protection locked="true" hidden="false"/>
    </xf>
    <xf numFmtId="166" fontId="0" fillId="0" borderId="30" xfId="0" applyFont="true" applyBorder="true" applyAlignment="true" applyProtection="false">
      <alignment horizontal="center" vertical="center" textRotation="0" wrapText="false" indent="0" shrinkToFit="false"/>
      <protection locked="true" hidden="false"/>
    </xf>
    <xf numFmtId="164" fontId="9" fillId="0" borderId="58" xfId="0" applyFont="true" applyBorder="true" applyAlignment="true" applyProtection="false">
      <alignment horizontal="general" vertical="center" textRotation="0" wrapText="true" indent="0" shrinkToFit="false"/>
      <protection locked="true" hidden="false"/>
    </xf>
    <xf numFmtId="164" fontId="0" fillId="0" borderId="25" xfId="0" applyFont="true" applyBorder="true" applyAlignment="true" applyProtection="false">
      <alignment horizontal="general" vertical="center" textRotation="0" wrapText="true" indent="0" shrinkToFit="false"/>
      <protection locked="true" hidden="false"/>
    </xf>
    <xf numFmtId="167" fontId="0" fillId="0" borderId="59" xfId="0" applyFont="false" applyBorder="true" applyAlignment="true" applyProtection="false">
      <alignment horizontal="center" vertical="center" textRotation="0" wrapText="false" indent="0" shrinkToFit="false"/>
      <protection locked="true" hidden="false"/>
    </xf>
    <xf numFmtId="167" fontId="0" fillId="0" borderId="24" xfId="0" applyFont="false" applyBorder="true" applyAlignment="true" applyProtection="false">
      <alignment horizontal="center" vertical="center" textRotation="0" wrapText="false" indent="0" shrinkToFit="false"/>
      <protection locked="true" hidden="false"/>
    </xf>
    <xf numFmtId="167" fontId="0" fillId="0" borderId="60" xfId="0" applyFont="false" applyBorder="true" applyAlignment="true" applyProtection="false">
      <alignment horizontal="center" vertical="center" textRotation="0" wrapText="false" indent="0" shrinkToFit="false"/>
      <protection locked="true" hidden="false"/>
    </xf>
    <xf numFmtId="167" fontId="0" fillId="2" borderId="59" xfId="0" applyFont="false" applyBorder="true" applyAlignment="true" applyProtection="false">
      <alignment horizontal="center" vertical="center" textRotation="0" wrapText="false" indent="0" shrinkToFit="false"/>
      <protection locked="true" hidden="false"/>
    </xf>
    <xf numFmtId="167" fontId="0" fillId="2" borderId="60" xfId="0" applyFont="false" applyBorder="true" applyAlignment="true" applyProtection="false">
      <alignment horizontal="center" vertical="center" textRotation="0" wrapText="false" indent="0" shrinkToFit="false"/>
      <protection locked="true" hidden="false"/>
    </xf>
    <xf numFmtId="166" fontId="0" fillId="0" borderId="46" xfId="0" applyFont="true" applyBorder="true" applyAlignment="true" applyProtection="false">
      <alignment horizontal="center" vertical="center" textRotation="0" wrapText="false" indent="0" shrinkToFit="false"/>
      <protection locked="true" hidden="false"/>
    </xf>
    <xf numFmtId="164" fontId="9" fillId="0" borderId="46" xfId="0" applyFont="true" applyBorder="true" applyAlignment="true" applyProtection="false">
      <alignment horizontal="general" vertical="center" textRotation="0" wrapText="true" indent="0" shrinkToFit="false"/>
      <protection locked="true" hidden="false"/>
    </xf>
    <xf numFmtId="167" fontId="0" fillId="0" borderId="48" xfId="0" applyFont="false" applyBorder="true" applyAlignment="true" applyProtection="false">
      <alignment horizontal="center" vertical="center" textRotation="0" wrapText="false" indent="0" shrinkToFit="false"/>
      <protection locked="true" hidden="false"/>
    </xf>
    <xf numFmtId="167" fontId="0" fillId="0" borderId="20" xfId="0" applyFont="false" applyBorder="true" applyAlignment="true" applyProtection="false">
      <alignment horizontal="center" vertical="center" textRotation="0" wrapText="false" indent="0" shrinkToFit="false"/>
      <protection locked="true" hidden="false"/>
    </xf>
    <xf numFmtId="164" fontId="0" fillId="0" borderId="46" xfId="0" applyFont="true" applyBorder="true" applyAlignment="true" applyProtection="false">
      <alignment horizontal="general" vertical="center" textRotation="0" wrapText="true" indent="0" shrinkToFit="false"/>
      <protection locked="true" hidden="false"/>
    </xf>
    <xf numFmtId="166" fontId="0" fillId="0" borderId="29" xfId="0" applyFont="true" applyBorder="true" applyAlignment="true" applyProtection="false">
      <alignment horizontal="center" vertical="center" textRotation="0" wrapText="false" indent="0" shrinkToFit="false"/>
      <protection locked="true" hidden="false"/>
    </xf>
    <xf numFmtId="164" fontId="0" fillId="0" borderId="31" xfId="0" applyFont="true" applyBorder="true" applyAlignment="true" applyProtection="false">
      <alignment horizontal="general" vertical="center" textRotation="0" wrapText="true" indent="0" shrinkToFit="false"/>
      <protection locked="true" hidden="false"/>
    </xf>
    <xf numFmtId="166" fontId="0" fillId="0" borderId="50" xfId="0" applyFont="false" applyBorder="true" applyAlignment="true" applyProtection="false">
      <alignment horizontal="general" vertical="center" textRotation="0" wrapText="false" indent="0" shrinkToFit="false"/>
      <protection locked="true" hidden="false"/>
    </xf>
    <xf numFmtId="164" fontId="9" fillId="0" borderId="50" xfId="0" applyFont="true" applyBorder="true" applyAlignment="true" applyProtection="false">
      <alignment horizontal="general" vertical="center" textRotation="0" wrapText="true" indent="0" shrinkToFit="false"/>
      <protection locked="true" hidden="false"/>
    </xf>
    <xf numFmtId="164" fontId="15" fillId="0" borderId="19" xfId="0" applyFont="true" applyBorder="true" applyAlignment="true" applyProtection="false">
      <alignment horizontal="general" vertical="center" textRotation="0" wrapText="true" indent="0" shrinkToFit="false"/>
      <protection locked="true" hidden="false"/>
    </xf>
    <xf numFmtId="166" fontId="0" fillId="0" borderId="3" xfId="0" applyFont="true" applyBorder="true" applyAlignment="true" applyProtection="false">
      <alignment horizontal="center" vertical="center" textRotation="0" wrapText="false" indent="0" shrinkToFit="false"/>
      <protection locked="true" hidden="false"/>
    </xf>
    <xf numFmtId="166" fontId="0" fillId="0" borderId="9" xfId="0" applyFont="true" applyBorder="true" applyAlignment="true" applyProtection="false">
      <alignment horizontal="center" vertical="center" textRotation="0" wrapText="false" indent="0" shrinkToFit="false"/>
      <protection locked="true" hidden="false"/>
    </xf>
    <xf numFmtId="166" fontId="0" fillId="0" borderId="2" xfId="0" applyFont="true" applyBorder="true" applyAlignment="true" applyProtection="false">
      <alignment horizontal="center" vertical="center" textRotation="0" wrapText="false" indent="0" shrinkToFit="false"/>
      <protection locked="true" hidden="false"/>
    </xf>
    <xf numFmtId="166" fontId="0" fillId="0" borderId="57" xfId="0" applyFont="false" applyBorder="true" applyAlignment="true" applyProtection="false">
      <alignment horizontal="general" vertical="center" textRotation="0" wrapText="false" indent="0" shrinkToFit="false"/>
      <protection locked="true" hidden="false"/>
    </xf>
    <xf numFmtId="166" fontId="21" fillId="0" borderId="2"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9" fillId="0" borderId="58" xfId="20" applyFont="true" applyBorder="true" applyAlignment="true" applyProtection="false">
      <alignment horizontal="general" vertical="center" textRotation="0" wrapText="true" indent="0" shrinkToFit="false"/>
      <protection locked="true" hidden="false"/>
    </xf>
    <xf numFmtId="164" fontId="0" fillId="0" borderId="2" xfId="0" applyFont="fals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general" vertical="center" textRotation="0" wrapText="true" indent="0" shrinkToFit="false"/>
      <protection locked="true" hidden="false"/>
    </xf>
    <xf numFmtId="166" fontId="13" fillId="0" borderId="13" xfId="0" applyFont="true" applyBorder="true" applyAlignment="true" applyProtection="false">
      <alignment horizontal="center" vertical="center" textRotation="0" wrapText="false" indent="0" shrinkToFit="false"/>
      <protection locked="true" hidden="false"/>
    </xf>
    <xf numFmtId="166" fontId="14" fillId="0" borderId="13" xfId="0" applyFont="true" applyBorder="true" applyAlignment="true" applyProtection="false">
      <alignment horizontal="center" vertical="center" textRotation="0" wrapText="false" indent="0" shrinkToFit="false"/>
      <protection locked="true" hidden="false"/>
    </xf>
    <xf numFmtId="164" fontId="14" fillId="0" borderId="57" xfId="0" applyFont="true" applyBorder="true" applyAlignment="true" applyProtection="false">
      <alignment horizontal="center" vertical="center" textRotation="0" wrapText="false" indent="0" shrinkToFit="false"/>
      <protection locked="true" hidden="false"/>
    </xf>
    <xf numFmtId="166" fontId="0" fillId="0" borderId="41" xfId="0" applyFont="false" applyBorder="true" applyAlignment="true" applyProtection="false">
      <alignment horizontal="center" vertical="center" textRotation="0" wrapText="false" indent="0" shrinkToFit="false"/>
      <protection locked="true" hidden="false"/>
    </xf>
    <xf numFmtId="166" fontId="14" fillId="0" borderId="61" xfId="0" applyFont="true" applyBorder="true" applyAlignment="true" applyProtection="false">
      <alignment horizontal="center" vertical="center" textRotation="0" wrapText="false" indent="0" shrinkToFit="false"/>
      <protection locked="true" hidden="false"/>
    </xf>
    <xf numFmtId="166" fontId="14" fillId="0" borderId="57" xfId="0" applyFont="true" applyBorder="true" applyAlignment="true" applyProtection="false">
      <alignment horizontal="center" vertical="center" textRotation="0" wrapText="false" indent="0" shrinkToFit="false"/>
      <protection locked="true" hidden="false"/>
    </xf>
    <xf numFmtId="164" fontId="14" fillId="0" borderId="18" xfId="0" applyFont="true" applyBorder="true" applyAlignment="true" applyProtection="false">
      <alignment horizontal="general" vertical="center" textRotation="0" wrapText="true" indent="0" shrinkToFit="false"/>
      <protection locked="true" hidden="false"/>
    </xf>
    <xf numFmtId="164" fontId="15" fillId="0" borderId="57" xfId="0" applyFont="true" applyBorder="true" applyAlignment="true" applyProtection="false">
      <alignment horizontal="general" vertical="center" textRotation="0" wrapText="true" indent="0" shrinkToFit="false"/>
      <protection locked="true" hidden="false"/>
    </xf>
    <xf numFmtId="166" fontId="14" fillId="0" borderId="2" xfId="0" applyFont="true" applyBorder="true" applyAlignment="true" applyProtection="false">
      <alignment horizontal="center" vertical="center" textRotation="0" wrapText="false" indent="0" shrinkToFit="false"/>
      <protection locked="true" hidden="false"/>
    </xf>
    <xf numFmtId="166" fontId="14" fillId="0" borderId="3" xfId="0" applyFont="true" applyBorder="true" applyAlignment="true" applyProtection="false">
      <alignment horizontal="center" vertical="center" textRotation="0" wrapText="false" indent="0" shrinkToFit="false"/>
      <protection locked="true" hidden="false"/>
    </xf>
    <xf numFmtId="164" fontId="14" fillId="0" borderId="57" xfId="0" applyFont="true" applyBorder="true" applyAlignment="true" applyProtection="false">
      <alignment horizontal="general" vertical="center" textRotation="0" wrapText="true" indent="0" shrinkToFit="false"/>
      <protection locked="true" hidden="false"/>
    </xf>
    <xf numFmtId="164" fontId="0" fillId="0" borderId="49" xfId="0" applyFont="true" applyBorder="true" applyAlignment="true" applyProtection="false">
      <alignment horizontal="general" vertical="center" textRotation="0" wrapText="true" indent="0" shrinkToFit="false"/>
      <protection locked="true" hidden="false"/>
    </xf>
    <xf numFmtId="167" fontId="0" fillId="0" borderId="29" xfId="0" applyFont="false" applyBorder="true" applyAlignment="true" applyProtection="false">
      <alignment horizontal="center" vertical="center" textRotation="0" wrapText="false" indent="0" shrinkToFit="false"/>
      <protection locked="true" hidden="false"/>
    </xf>
    <xf numFmtId="166" fontId="0" fillId="0" borderId="1" xfId="0" applyFont="false" applyBorder="true" applyAlignment="true" applyProtection="false">
      <alignment horizontal="center" vertical="center" textRotation="0" wrapText="false" indent="0" shrinkToFit="false"/>
      <protection locked="true" hidden="false"/>
    </xf>
    <xf numFmtId="166" fontId="21" fillId="0" borderId="1" xfId="0" applyFont="true" applyBorder="true" applyAlignment="true" applyProtection="false">
      <alignment horizontal="center" vertical="center" textRotation="0" wrapText="false" indent="0" shrinkToFit="false"/>
      <protection locked="true" hidden="false"/>
    </xf>
    <xf numFmtId="166" fontId="0" fillId="0" borderId="9" xfId="0" applyFont="false" applyBorder="true" applyAlignment="true" applyProtection="false">
      <alignment horizontal="center" vertical="center" textRotation="0" wrapText="false" indent="0" shrinkToFit="false"/>
      <protection locked="true" hidden="false"/>
    </xf>
    <xf numFmtId="164" fontId="14" fillId="0" borderId="50" xfId="0" applyFont="true" applyBorder="true" applyAlignment="true" applyProtection="false">
      <alignment horizontal="general" vertical="center" textRotation="0" wrapText="true" indent="0" shrinkToFit="false"/>
      <protection locked="true" hidden="false"/>
    </xf>
    <xf numFmtId="167" fontId="0" fillId="0" borderId="15" xfId="0" applyFont="false" applyBorder="true" applyAlignment="true" applyProtection="false">
      <alignment horizontal="center" vertical="center" textRotation="0" wrapText="false" indent="0" shrinkToFit="false"/>
      <protection locked="true" hidden="false"/>
    </xf>
    <xf numFmtId="167" fontId="0" fillId="0" borderId="25" xfId="0" applyFont="fals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true" indent="0" shrinkToFit="false"/>
      <protection locked="true" hidden="false"/>
    </xf>
    <xf numFmtId="166" fontId="13" fillId="0" borderId="2" xfId="0" applyFont="true" applyBorder="true" applyAlignment="true" applyProtection="false">
      <alignment horizontal="center" vertical="center" textRotation="0" wrapText="false" indent="0" shrinkToFit="false"/>
      <protection locked="true" hidden="false"/>
    </xf>
    <xf numFmtId="166" fontId="0" fillId="0" borderId="6" xfId="0" applyFont="true" applyBorder="true" applyAlignment="true" applyProtection="false">
      <alignment horizontal="center" vertical="center" textRotation="0" wrapText="false" indent="0" shrinkToFit="false"/>
      <protection locked="true" hidden="false"/>
    </xf>
    <xf numFmtId="164" fontId="15" fillId="0" borderId="6" xfId="0" applyFont="true" applyBorder="true" applyAlignment="true" applyProtection="false">
      <alignment horizontal="general" vertical="center" textRotation="0" wrapText="true" indent="0" shrinkToFit="false"/>
      <protection locked="true" hidden="false"/>
    </xf>
    <xf numFmtId="167" fontId="0" fillId="0" borderId="28" xfId="0" applyFont="true" applyBorder="true" applyAlignment="true" applyProtection="false">
      <alignment horizontal="center" vertical="center" textRotation="0" wrapText="false" indent="0" shrinkToFit="false"/>
      <protection locked="true" hidden="false"/>
    </xf>
    <xf numFmtId="167" fontId="0" fillId="0" borderId="3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6" fontId="0" fillId="0" borderId="2" xfId="0" applyFont="false" applyBorder="true" applyAlignment="true" applyProtection="false">
      <alignment horizontal="center" vertical="bottom" textRotation="0" wrapText="false" indent="0" shrinkToFit="false"/>
      <protection locked="true" hidden="false"/>
    </xf>
    <xf numFmtId="167" fontId="0" fillId="0" borderId="3" xfId="0" applyFont="false" applyBorder="true" applyAlignment="true" applyProtection="false">
      <alignment horizontal="center" vertical="center" textRotation="0" wrapText="false" indent="0" shrinkToFit="false"/>
      <protection locked="true" hidden="false"/>
    </xf>
    <xf numFmtId="167" fontId="0" fillId="2" borderId="2" xfId="0" applyFont="true" applyBorder="true" applyAlignment="true" applyProtection="false">
      <alignment horizontal="center" vertical="center" textRotation="0" wrapText="false" indent="0" shrinkToFit="false"/>
      <protection locked="true" hidden="false"/>
    </xf>
    <xf numFmtId="168" fontId="11" fillId="2" borderId="0" xfId="0" applyFont="true" applyBorder="true" applyAlignment="false" applyProtection="false">
      <alignment horizontal="general" vertical="bottom" textRotation="0" wrapText="false" indent="0" shrinkToFit="false"/>
      <protection locked="true" hidden="false"/>
    </xf>
    <xf numFmtId="166" fontId="0" fillId="2" borderId="0" xfId="0" applyFont="false" applyBorder="false" applyAlignment="true" applyProtection="false">
      <alignment horizontal="center" vertical="bottom" textRotation="0" wrapText="false" indent="0" shrinkToFit="false"/>
      <protection locked="true" hidden="false"/>
    </xf>
    <xf numFmtId="168" fontId="0" fillId="2" borderId="0" xfId="0" applyFont="fals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Обычный_дод№ 2" xfId="20"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A1A1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tabColor rgb="00FFFFFF"/>
    <pageSetUpPr fitToPage="false"/>
  </sheetPr>
  <dimension ref="A1:IV125"/>
  <sheetViews>
    <sheetView windowProtection="false" showFormulas="false" showGridLines="true" showRowColHeaders="true" showZeros="true" rightToLeft="false" tabSelected="true" showOutlineSymbols="true" defaultGridColor="true" view="pageBreakPreview" topLeftCell="I1" colorId="64" zoomScale="75" zoomScaleNormal="75" zoomScalePageLayoutView="75" workbookViewId="0">
      <selection pane="topLeft" activeCell="N5" activeCellId="0" sqref="N5"/>
    </sheetView>
  </sheetViews>
  <sheetFormatPr defaultRowHeight="12.75"/>
  <cols>
    <col collapsed="false" hidden="false" max="1" min="1" style="1" width="17.4030612244898"/>
    <col collapsed="false" hidden="false" max="2" min="2" style="1" width="21.1224489795918"/>
    <col collapsed="false" hidden="false" max="3" min="3" style="1" width="15.5510204081633"/>
    <col collapsed="false" hidden="false" max="4" min="4" style="2" width="91.469387755102"/>
    <col collapsed="false" hidden="false" max="5" min="5" style="1" width="16.6938775510204"/>
    <col collapsed="false" hidden="false" max="6" min="6" style="1" width="15.4081632653061"/>
    <col collapsed="false" hidden="false" max="7" min="7" style="1" width="12.2755102040816"/>
    <col collapsed="false" hidden="false" max="8" min="8" style="1" width="12.4081632653061"/>
    <col collapsed="false" hidden="false" max="9" min="9" style="1" width="14.1275510204082"/>
    <col collapsed="false" hidden="false" max="10" min="10" style="1" width="10.9897959183673"/>
    <col collapsed="false" hidden="false" max="11" min="11" style="1" width="12.4081632653061"/>
    <col collapsed="false" hidden="false" max="12" min="12" style="1" width="12.2755102040816"/>
    <col collapsed="false" hidden="false" max="13" min="13" style="1" width="10.9897959183673"/>
    <col collapsed="false" hidden="false" max="14" min="14" style="1" width="11.9897959183673"/>
    <col collapsed="false" hidden="false" max="15" min="15" style="1" width="10.9897959183673"/>
    <col collapsed="false" hidden="false" max="16" min="16" style="1" width="15.984693877551"/>
    <col collapsed="false" hidden="false" max="17" min="17" style="1" width="18.6938775510204"/>
    <col collapsed="false" hidden="false" max="257" min="18" style="3" width="9.13265306122449"/>
    <col collapsed="false" hidden="false" max="1025" min="258" style="0" width="9.13265306122449"/>
  </cols>
  <sheetData>
    <row r="1" customFormat="false" ht="12.75" hidden="false" customHeight="false" outlineLevel="0" collapsed="false">
      <c r="O1" s="1" t="s">
        <v>0</v>
      </c>
    </row>
    <row r="2" customFormat="false" ht="12.75" hidden="false" customHeight="false" outlineLevel="0" collapsed="false">
      <c r="O2" s="1" t="s">
        <v>1</v>
      </c>
    </row>
    <row r="3" customFormat="false" ht="20.25" hidden="false" customHeight="false" outlineLevel="0" collapsed="false">
      <c r="A3" s="4"/>
      <c r="B3" s="4"/>
      <c r="O3" s="1" t="s">
        <v>2</v>
      </c>
    </row>
    <row r="6" customFormat="false" ht="21.75" hidden="false" customHeight="true" outlineLevel="0" collapsed="false">
      <c r="D6" s="5" t="s">
        <v>3</v>
      </c>
      <c r="E6" s="5"/>
      <c r="F6" s="5"/>
      <c r="G6" s="5"/>
      <c r="H6" s="5"/>
      <c r="I6" s="5"/>
      <c r="J6" s="5"/>
      <c r="K6" s="5"/>
      <c r="L6" s="5"/>
      <c r="M6" s="5"/>
      <c r="O6" s="6"/>
    </row>
    <row r="7" customFormat="false" ht="10.5" hidden="false" customHeight="true" outlineLevel="0" collapsed="false">
      <c r="D7" s="7"/>
      <c r="E7" s="6"/>
      <c r="F7" s="6"/>
      <c r="G7" s="6"/>
      <c r="H7" s="6"/>
      <c r="I7" s="6"/>
      <c r="J7" s="6"/>
      <c r="K7" s="6"/>
      <c r="L7" s="6"/>
      <c r="O7" s="6"/>
    </row>
    <row r="8" customFormat="false" ht="10.5" hidden="false" customHeight="true" outlineLevel="0" collapsed="false">
      <c r="Q8" s="8" t="s">
        <v>4</v>
      </c>
    </row>
    <row r="9" customFormat="false" ht="18" hidden="false" customHeight="true" outlineLevel="0" collapsed="false">
      <c r="A9" s="9" t="s">
        <v>5</v>
      </c>
      <c r="B9" s="10" t="s">
        <v>6</v>
      </c>
      <c r="C9" s="10" t="s">
        <v>7</v>
      </c>
      <c r="D9" s="11" t="s">
        <v>8</v>
      </c>
      <c r="E9" s="12" t="s">
        <v>9</v>
      </c>
      <c r="F9" s="12"/>
      <c r="G9" s="12"/>
      <c r="H9" s="12"/>
      <c r="I9" s="12"/>
      <c r="J9" s="13" t="s">
        <v>10</v>
      </c>
      <c r="K9" s="13"/>
      <c r="L9" s="13"/>
      <c r="M9" s="13"/>
      <c r="N9" s="13"/>
      <c r="O9" s="13"/>
      <c r="P9" s="13"/>
      <c r="Q9" s="14" t="s">
        <v>11</v>
      </c>
    </row>
    <row r="10" customFormat="false" ht="12.75" hidden="false" customHeight="true" outlineLevel="0" collapsed="false">
      <c r="A10" s="9"/>
      <c r="B10" s="10"/>
      <c r="C10" s="10"/>
      <c r="D10" s="11"/>
      <c r="E10" s="15" t="s">
        <v>12</v>
      </c>
      <c r="F10" s="16" t="s">
        <v>13</v>
      </c>
      <c r="G10" s="16"/>
      <c r="H10" s="16"/>
      <c r="I10" s="10" t="s">
        <v>14</v>
      </c>
      <c r="J10" s="17" t="s">
        <v>15</v>
      </c>
      <c r="K10" s="10" t="s">
        <v>16</v>
      </c>
      <c r="L10" s="18" t="s">
        <v>13</v>
      </c>
      <c r="M10" s="18"/>
      <c r="N10" s="17" t="s">
        <v>17</v>
      </c>
      <c r="O10" s="19" t="s">
        <v>18</v>
      </c>
      <c r="P10" s="19"/>
      <c r="Q10" s="14"/>
    </row>
    <row r="11" customFormat="false" ht="12.75" hidden="false" customHeight="true" outlineLevel="0" collapsed="false">
      <c r="A11" s="9"/>
      <c r="B11" s="10"/>
      <c r="C11" s="10"/>
      <c r="D11" s="11"/>
      <c r="E11" s="15"/>
      <c r="F11" s="17" t="s">
        <v>19</v>
      </c>
      <c r="G11" s="20" t="s">
        <v>20</v>
      </c>
      <c r="H11" s="17" t="s">
        <v>21</v>
      </c>
      <c r="I11" s="10"/>
      <c r="J11" s="17"/>
      <c r="K11" s="10"/>
      <c r="L11" s="17" t="s">
        <v>22</v>
      </c>
      <c r="M11" s="10" t="s">
        <v>21</v>
      </c>
      <c r="N11" s="17"/>
      <c r="O11" s="20" t="s">
        <v>23</v>
      </c>
      <c r="P11" s="21" t="s">
        <v>24</v>
      </c>
      <c r="Q11" s="14"/>
    </row>
    <row r="12" customFormat="false" ht="158.25" hidden="false" customHeight="true" outlineLevel="0" collapsed="false">
      <c r="A12" s="9"/>
      <c r="B12" s="10"/>
      <c r="C12" s="10"/>
      <c r="D12" s="11"/>
      <c r="E12" s="15"/>
      <c r="F12" s="17"/>
      <c r="G12" s="20"/>
      <c r="H12" s="17"/>
      <c r="I12" s="10"/>
      <c r="J12" s="17"/>
      <c r="K12" s="10"/>
      <c r="L12" s="17"/>
      <c r="M12" s="10"/>
      <c r="N12" s="17"/>
      <c r="O12" s="20"/>
      <c r="P12" s="22" t="s">
        <v>25</v>
      </c>
      <c r="Q12" s="14"/>
    </row>
    <row r="13" customFormat="false" ht="20.25" hidden="false" customHeight="true" outlineLevel="0" collapsed="false">
      <c r="A13" s="23" t="n">
        <v>1</v>
      </c>
      <c r="B13" s="23"/>
      <c r="C13" s="23" t="n">
        <v>2</v>
      </c>
      <c r="D13" s="24" t="n">
        <v>3</v>
      </c>
      <c r="E13" s="25" t="n">
        <v>4</v>
      </c>
      <c r="F13" s="26" t="n">
        <v>5</v>
      </c>
      <c r="G13" s="27" t="n">
        <v>6</v>
      </c>
      <c r="H13" s="28" t="n">
        <v>7</v>
      </c>
      <c r="I13" s="26" t="n">
        <v>8</v>
      </c>
      <c r="J13" s="25" t="n">
        <v>9</v>
      </c>
      <c r="K13" s="26" t="n">
        <v>10</v>
      </c>
      <c r="L13" s="27" t="n">
        <v>11</v>
      </c>
      <c r="M13" s="26" t="n">
        <v>12</v>
      </c>
      <c r="N13" s="27" t="n">
        <v>13</v>
      </c>
      <c r="O13" s="26" t="n">
        <v>14</v>
      </c>
      <c r="P13" s="27" t="n">
        <v>15</v>
      </c>
      <c r="Q13" s="26" t="n">
        <v>16</v>
      </c>
    </row>
    <row r="14" s="36" customFormat="true" ht="24" hidden="false" customHeight="true" outlineLevel="0" collapsed="false">
      <c r="A14" s="29"/>
      <c r="B14" s="30" t="s">
        <v>26</v>
      </c>
      <c r="C14" s="31"/>
      <c r="D14" s="32" t="s">
        <v>27</v>
      </c>
      <c r="E14" s="33" t="n">
        <f aca="false">E15</f>
        <v>20242362</v>
      </c>
      <c r="F14" s="33" t="n">
        <f aca="false">F15</f>
        <v>20242362</v>
      </c>
      <c r="G14" s="33" t="n">
        <f aca="false">G15</f>
        <v>14164299</v>
      </c>
      <c r="H14" s="33" t="n">
        <f aca="false">H15</f>
        <v>1227632</v>
      </c>
      <c r="I14" s="33" t="n">
        <f aca="false">I15</f>
        <v>0</v>
      </c>
      <c r="J14" s="33" t="n">
        <f aca="false">J15</f>
        <v>0</v>
      </c>
      <c r="K14" s="33" t="n">
        <f aca="false">K15</f>
        <v>0</v>
      </c>
      <c r="L14" s="33" t="n">
        <f aca="false">L15</f>
        <v>0</v>
      </c>
      <c r="M14" s="33" t="n">
        <f aca="false">M15</f>
        <v>0</v>
      </c>
      <c r="N14" s="33" t="n">
        <f aca="false">N15</f>
        <v>0</v>
      </c>
      <c r="O14" s="33" t="n">
        <f aca="false">O15</f>
        <v>0</v>
      </c>
      <c r="P14" s="34" t="n">
        <f aca="false">P15</f>
        <v>0</v>
      </c>
      <c r="Q14" s="35" t="n">
        <f aca="false">Q15</f>
        <v>20242362</v>
      </c>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row>
    <row r="15" customFormat="false" ht="47.25" hidden="false" customHeight="true" outlineLevel="0" collapsed="false">
      <c r="A15" s="37"/>
      <c r="B15" s="38" t="s">
        <v>28</v>
      </c>
      <c r="C15" s="38" t="s">
        <v>29</v>
      </c>
      <c r="D15" s="39" t="str">
        <f aca="false">'Додаток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40" t="n">
        <f aca="false">'Додаток 3'!F17+'Додаток 3'!F30+'Додаток 3'!F36+'Додаток 3'!F90+'Додаток 3'!F96+'Додаток 3'!F104</f>
        <v>20242362</v>
      </c>
      <c r="F15" s="40" t="n">
        <f aca="false">'Додаток 3'!G17+'Додаток 3'!G30+'Додаток 3'!G36+'Додаток 3'!G90+'Додаток 3'!G96+'Додаток 3'!G104</f>
        <v>20242362</v>
      </c>
      <c r="G15" s="40" t="n">
        <f aca="false">'Додаток 3'!H17+'Додаток 3'!H30+'Додаток 3'!H36+'Додаток 3'!H90+'Додаток 3'!H96+'Додаток 3'!H104</f>
        <v>14164299</v>
      </c>
      <c r="H15" s="40" t="n">
        <f aca="false">'Додаток 3'!I17+'Додаток 3'!I30+'Додаток 3'!I36+'Додаток 3'!I90+'Додаток 3'!I96+'Додаток 3'!I104</f>
        <v>1227632</v>
      </c>
      <c r="I15" s="40" t="n">
        <f aca="false">'Додаток 3'!J17+'Додаток 3'!J30+'Додаток 3'!J36+'Додаток 3'!J90+'Додаток 3'!J96+'Додаток 3'!J104</f>
        <v>0</v>
      </c>
      <c r="J15" s="40" t="n">
        <f aca="false">'Додаток 3'!K17+'Додаток 3'!K30+'Додаток 3'!K36+'Додаток 3'!K90+'Додаток 3'!K96+'Додаток 3'!K104</f>
        <v>0</v>
      </c>
      <c r="K15" s="40" t="n">
        <f aca="false">'Додаток 3'!L17+'Додаток 3'!L30+'Додаток 3'!L36+'Додаток 3'!L90+'Додаток 3'!L96+'Додаток 3'!L104</f>
        <v>0</v>
      </c>
      <c r="L15" s="40" t="n">
        <f aca="false">'Додаток 3'!M17+'Додаток 3'!M30+'Додаток 3'!M36+'Додаток 3'!M90+'Додаток 3'!M96+'Додаток 3'!M104</f>
        <v>0</v>
      </c>
      <c r="M15" s="40" t="n">
        <f aca="false">'Додаток 3'!N17+'Додаток 3'!N30+'Додаток 3'!N36+'Додаток 3'!N90+'Додаток 3'!N96+'Додаток 3'!N104</f>
        <v>0</v>
      </c>
      <c r="N15" s="40" t="n">
        <f aca="false">'Додаток 3'!O17+'Додаток 3'!O30+'Додаток 3'!O36+'Додаток 3'!O90+'Додаток 3'!O96+'Додаток 3'!O104</f>
        <v>0</v>
      </c>
      <c r="O15" s="40" t="n">
        <f aca="false">'Додаток 3'!P17+'Додаток 3'!P30+'Додаток 3'!P36+'Додаток 3'!P90+'Додаток 3'!P96+'Додаток 3'!P104</f>
        <v>0</v>
      </c>
      <c r="P15" s="41" t="n">
        <f aca="false">'Додаток 3'!Q17+'Додаток 3'!Q30+'Додаток 3'!Q36+'Додаток 3'!Q90+'Додаток 3'!Q96+'Додаток 3'!Q104</f>
        <v>0</v>
      </c>
      <c r="Q15" s="42" t="n">
        <f aca="false">'Додаток 3'!R17+'Додаток 3'!R30+'Додаток 3'!R36+'Додаток 3'!R90+'Додаток 3'!R96+'Додаток 3'!R104</f>
        <v>20242362</v>
      </c>
    </row>
    <row r="16" customFormat="false" ht="25.5" hidden="false" customHeight="true" outlineLevel="0" collapsed="false">
      <c r="A16" s="43"/>
      <c r="B16" s="44" t="s">
        <v>30</v>
      </c>
      <c r="C16" s="44"/>
      <c r="D16" s="45" t="s">
        <v>31</v>
      </c>
      <c r="E16" s="46" t="n">
        <f aca="false">E18+E17</f>
        <v>1374921</v>
      </c>
      <c r="F16" s="46" t="n">
        <f aca="false">F18+F17</f>
        <v>1374921</v>
      </c>
      <c r="G16" s="46" t="n">
        <f aca="false">G18</f>
        <v>0</v>
      </c>
      <c r="H16" s="46" t="n">
        <f aca="false">H18</f>
        <v>0</v>
      </c>
      <c r="I16" s="46" t="n">
        <f aca="false">I18</f>
        <v>0</v>
      </c>
      <c r="J16" s="46" t="n">
        <f aca="false">J18</f>
        <v>0</v>
      </c>
      <c r="K16" s="46" t="n">
        <f aca="false">K18</f>
        <v>0</v>
      </c>
      <c r="L16" s="46" t="n">
        <f aca="false">L18</f>
        <v>0</v>
      </c>
      <c r="M16" s="46" t="n">
        <f aca="false">M18</f>
        <v>0</v>
      </c>
      <c r="N16" s="46" t="n">
        <f aca="false">N18</f>
        <v>0</v>
      </c>
      <c r="O16" s="46" t="n">
        <f aca="false">O18</f>
        <v>0</v>
      </c>
      <c r="P16" s="47" t="n">
        <f aca="false">P18</f>
        <v>0</v>
      </c>
      <c r="Q16" s="48" t="n">
        <f aca="false">Q18+'Додаток 3'!R91</f>
        <v>1374921</v>
      </c>
    </row>
    <row r="17" customFormat="false" ht="25.5" hidden="false" customHeight="true" outlineLevel="0" collapsed="false">
      <c r="A17" s="49"/>
      <c r="B17" s="50" t="s">
        <v>32</v>
      </c>
      <c r="C17" s="50" t="s">
        <v>33</v>
      </c>
      <c r="D17" s="51" t="s">
        <v>34</v>
      </c>
      <c r="E17" s="52" t="n">
        <f aca="false">'Додаток 3'!F92</f>
        <v>85453</v>
      </c>
      <c r="F17" s="52" t="n">
        <f aca="false">'Додаток 3'!G92</f>
        <v>85453</v>
      </c>
      <c r="G17" s="52" t="n">
        <f aca="false">'Додаток 3'!H92</f>
        <v>0</v>
      </c>
      <c r="H17" s="52" t="n">
        <f aca="false">'Додаток 3'!I92</f>
        <v>0</v>
      </c>
      <c r="I17" s="52" t="n">
        <f aca="false">'Додаток 3'!J92</f>
        <v>0</v>
      </c>
      <c r="J17" s="52" t="n">
        <f aca="false">'Додаток 3'!K92</f>
        <v>0</v>
      </c>
      <c r="K17" s="52" t="n">
        <f aca="false">'Додаток 3'!L92</f>
        <v>0</v>
      </c>
      <c r="L17" s="52" t="n">
        <f aca="false">'Додаток 3'!M92</f>
        <v>0</v>
      </c>
      <c r="M17" s="52" t="n">
        <f aca="false">'Додаток 3'!N92</f>
        <v>0</v>
      </c>
      <c r="N17" s="52" t="n">
        <f aca="false">'Додаток 3'!O92</f>
        <v>0</v>
      </c>
      <c r="O17" s="52" t="n">
        <f aca="false">'Додаток 3'!P92</f>
        <v>0</v>
      </c>
      <c r="P17" s="52" t="n">
        <f aca="false">'Додаток 3'!Q92</f>
        <v>0</v>
      </c>
      <c r="Q17" s="53" t="n">
        <f aca="false">'Додаток 3'!R92</f>
        <v>85453</v>
      </c>
    </row>
    <row r="18" customFormat="false" ht="52.5" hidden="false" customHeight="true" outlineLevel="0" collapsed="false">
      <c r="A18" s="54"/>
      <c r="B18" s="55" t="s">
        <v>35</v>
      </c>
      <c r="C18" s="56" t="s">
        <v>33</v>
      </c>
      <c r="D18" s="57" t="str">
        <f aca="false">'Додаток 3'!E98</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8" s="58" t="n">
        <f aca="false">'Додаток 3'!F98+'Додаток 3'!F38</f>
        <v>1289468</v>
      </c>
      <c r="F18" s="58" t="n">
        <f aca="false">'Додаток 3'!G98+'Додаток 3'!G38</f>
        <v>1289468</v>
      </c>
      <c r="G18" s="58" t="n">
        <f aca="false">'Додаток 3'!H98+'Додаток 3'!H38</f>
        <v>0</v>
      </c>
      <c r="H18" s="58" t="n">
        <f aca="false">'Додаток 3'!I98+'Додаток 3'!I38</f>
        <v>0</v>
      </c>
      <c r="I18" s="58" t="n">
        <f aca="false">'Додаток 3'!J98+'Додаток 3'!J38</f>
        <v>0</v>
      </c>
      <c r="J18" s="58" t="n">
        <f aca="false">'Додаток 3'!K98+'Додаток 3'!K38</f>
        <v>0</v>
      </c>
      <c r="K18" s="58" t="n">
        <f aca="false">'Додаток 3'!L98+'Додаток 3'!L38</f>
        <v>0</v>
      </c>
      <c r="L18" s="58" t="n">
        <f aca="false">'Додаток 3'!M98+'Додаток 3'!M38</f>
        <v>0</v>
      </c>
      <c r="M18" s="58" t="n">
        <f aca="false">'Додаток 3'!N98+'Додаток 3'!N38</f>
        <v>0</v>
      </c>
      <c r="N18" s="58" t="n">
        <f aca="false">'Додаток 3'!O98+'Додаток 3'!O38</f>
        <v>0</v>
      </c>
      <c r="O18" s="58" t="n">
        <f aca="false">'Додаток 3'!P98+'Додаток 3'!P38</f>
        <v>0</v>
      </c>
      <c r="P18" s="59" t="n">
        <f aca="false">'Додаток 3'!Q98+'Додаток 3'!Q38</f>
        <v>0</v>
      </c>
      <c r="Q18" s="60" t="n">
        <f aca="false">'Додаток 3'!R98+'Додаток 3'!R38</f>
        <v>1289468</v>
      </c>
    </row>
    <row r="19" customFormat="false" ht="99.75" hidden="false" customHeight="true" outlineLevel="0" collapsed="false">
      <c r="A19" s="54"/>
      <c r="B19" s="61"/>
      <c r="C19" s="62"/>
      <c r="D19" s="63" t="str">
        <f aca="false">'Додаток 3'!E39</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9" s="64" t="n">
        <f aca="false">'Додаток 3'!F39</f>
        <v>1239468</v>
      </c>
      <c r="F19" s="64" t="n">
        <f aca="false">'Додаток 3'!G39</f>
        <v>1239468</v>
      </c>
      <c r="G19" s="64" t="n">
        <f aca="false">'Додаток 3'!H39</f>
        <v>0</v>
      </c>
      <c r="H19" s="64" t="n">
        <f aca="false">'Додаток 3'!I39</f>
        <v>0</v>
      </c>
      <c r="I19" s="64" t="n">
        <f aca="false">'Додаток 3'!J39</f>
        <v>0</v>
      </c>
      <c r="J19" s="64" t="n">
        <f aca="false">'Додаток 3'!K39</f>
        <v>0</v>
      </c>
      <c r="K19" s="64" t="n">
        <f aca="false">'Додаток 3'!L39</f>
        <v>0</v>
      </c>
      <c r="L19" s="64" t="n">
        <f aca="false">'Додаток 3'!M39</f>
        <v>0</v>
      </c>
      <c r="M19" s="64" t="n">
        <f aca="false">'Додаток 3'!N39</f>
        <v>0</v>
      </c>
      <c r="N19" s="64" t="n">
        <f aca="false">'Додаток 3'!O39</f>
        <v>0</v>
      </c>
      <c r="O19" s="64" t="n">
        <f aca="false">'Додаток 3'!P39</f>
        <v>0</v>
      </c>
      <c r="P19" s="65" t="n">
        <f aca="false">'Додаток 3'!Q39</f>
        <v>0</v>
      </c>
      <c r="Q19" s="66" t="n">
        <f aca="false">'Додаток 3'!R39</f>
        <v>1239468</v>
      </c>
    </row>
    <row r="20" customFormat="false" ht="36" hidden="false" customHeight="true" outlineLevel="0" collapsed="false">
      <c r="A20" s="29"/>
      <c r="B20" s="30" t="s">
        <v>36</v>
      </c>
      <c r="C20" s="30"/>
      <c r="D20" s="32" t="s">
        <v>37</v>
      </c>
      <c r="E20" s="67" t="n">
        <f aca="false">E21+E23+E26+E28+E30+E32+E34+E36+E37+E38+E40+E42+E44+E46+E48+E50+E52+E54+E56+E58+E59+E60+E62+E63+E64+E66+E61</f>
        <v>314154925</v>
      </c>
      <c r="F20" s="67" t="n">
        <f aca="false">F21+F23+F26+F28+F30+F32+F34+F36+F37+F38+F40+F42+F44+F46+F48+F50+F52+F54+F56+F58+F59+F60+F62+F63+F64+F66+F61</f>
        <v>314154925</v>
      </c>
      <c r="G20" s="67" t="n">
        <f aca="false">G21+G23+G26+G28+G30+G32+G34+G36+G37+G38+G40+G42+G44+G46+G48+G50+G52+G54+G56+G58+G59+G60+G62+G63+G64+G66+G61</f>
        <v>5391543</v>
      </c>
      <c r="H20" s="67" t="n">
        <f aca="false">H21+H23+H26+H28+H30+H32+H34+H36+H37+H38+H40+H42+H44+H46+H48+H50+H52+H54+H56+H58+H59+H60+H62+H63+H64+H66+H61</f>
        <v>259645</v>
      </c>
      <c r="I20" s="67" t="n">
        <f aca="false">I21+I23+I26+I28+I30+I32+I34+I36+I37+I38+I40+I42+I44+I46+I48+I50+I52+I54+I56+I58+I59+I60+I62+I63+I64+I66+I61</f>
        <v>0</v>
      </c>
      <c r="J20" s="67" t="n">
        <f aca="false">J21+J23+J26+J28+J30+J32+J34+J36+J37+J38+J40+J42+J44+J46+J48+J50+J52+J54+J56+J58+J59+J60+J62+J63+J64+J66+J61</f>
        <v>57740</v>
      </c>
      <c r="K20" s="67" t="n">
        <f aca="false">K21+K23+K26+K28+K30+K32+K34+K36+K37+K38+K40+K42+K44+K46+K48+K50+K52+K54+K56+K58+K59+K60+K62+K63+K64+K66+K61</f>
        <v>57740</v>
      </c>
      <c r="L20" s="67" t="n">
        <f aca="false">L21+L23+L26+L28+L30+L32+L34+L36+L37+L38+L40+L42+L44+L46+L48+L50+L52+L54+L56+L58+L59+L60+L62+L63+L64+L66+L61</f>
        <v>42808</v>
      </c>
      <c r="M20" s="67" t="n">
        <f aca="false">M21+M23+M26+M28+M30+M32+M34+M36+M37+M38+M40+M42+M44+M46+M48+M50+M52+M54+M56+M58+M59+M60+M62+M63+M64+M66+M61</f>
        <v>0</v>
      </c>
      <c r="N20" s="67" t="n">
        <f aca="false">N21+N23+N26+N28+N30+N32+N34+N36+N37+N38+N40+N42+N44+N46+N48+N50+N52+N54+N56+N58+N59+N60+N62+N63+N64+N66+N61</f>
        <v>0</v>
      </c>
      <c r="O20" s="67" t="n">
        <f aca="false">O21+O23+O26+O28+O30+O32+O34+O36+O37+O38+O40+O42+O44+O46+O48+O50+O52+O54+O56+O58+O59+O60+O62+O63+O64+O66+O61</f>
        <v>0</v>
      </c>
      <c r="P20" s="68" t="n">
        <f aca="false">P21+P23+P26+P28+P30+P32+P34+P36+P37+P38+P40+P42+P44+P46+P48+P50+P52+P54+P56+P58+P59+P60+P62+P63+P64+P66+P61</f>
        <v>0</v>
      </c>
      <c r="Q20" s="69" t="n">
        <f aca="false">Q21+Q23+Q26+Q28+Q30+Q32+Q34+Q36+Q37+Q38+Q40+Q42+Q44+Q46+Q48+Q50+Q52+Q54+Q56+Q58+Q59+Q60+Q62+Q63+Q64+Q66+Q61</f>
        <v>314212665</v>
      </c>
    </row>
    <row r="21" s="36" customFormat="true" ht="141" hidden="false" customHeight="true" outlineLevel="0" collapsed="false">
      <c r="A21" s="70"/>
      <c r="B21" s="56" t="s">
        <v>38</v>
      </c>
      <c r="C21" s="56" t="s">
        <v>39</v>
      </c>
      <c r="D21" s="57" t="str">
        <f aca="false">'Додаток 3'!E41</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1" s="58" t="n">
        <f aca="false">'Додаток 3'!F41</f>
        <v>16295477</v>
      </c>
      <c r="F21" s="58" t="n">
        <f aca="false">'Додаток 3'!G41</f>
        <v>16295477</v>
      </c>
      <c r="G21" s="58" t="n">
        <f aca="false">'Додаток 3'!H41</f>
        <v>0</v>
      </c>
      <c r="H21" s="58" t="n">
        <f aca="false">'Додаток 3'!I41</f>
        <v>0</v>
      </c>
      <c r="I21" s="58" t="n">
        <f aca="false">'Додаток 3'!J41</f>
        <v>0</v>
      </c>
      <c r="J21" s="58" t="n">
        <f aca="false">'Додаток 3'!K41</f>
        <v>0</v>
      </c>
      <c r="K21" s="58" t="n">
        <f aca="false">'Додаток 3'!L41</f>
        <v>0</v>
      </c>
      <c r="L21" s="58" t="n">
        <f aca="false">'Додаток 3'!M41</f>
        <v>0</v>
      </c>
      <c r="M21" s="58" t="n">
        <f aca="false">'Додаток 3'!N41</f>
        <v>0</v>
      </c>
      <c r="N21" s="58" t="n">
        <f aca="false">'Додаток 3'!O41</f>
        <v>0</v>
      </c>
      <c r="O21" s="58" t="n">
        <f aca="false">'Додаток 3'!P41</f>
        <v>0</v>
      </c>
      <c r="P21" s="59" t="n">
        <f aca="false">'Додаток 3'!Q41</f>
        <v>0</v>
      </c>
      <c r="Q21" s="60" t="n">
        <f aca="false">'Додаток 3'!R41</f>
        <v>16295477</v>
      </c>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customFormat="false" ht="86.25" hidden="false" customHeight="true" outlineLevel="0" collapsed="false">
      <c r="A22" s="71"/>
      <c r="B22" s="50"/>
      <c r="C22" s="50"/>
      <c r="D22" s="72" t="str">
        <f aca="false">'Додаток 3'!E42</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2" s="73" t="n">
        <f aca="false">'Додаток 3'!F42</f>
        <v>16295477</v>
      </c>
      <c r="F22" s="73" t="n">
        <f aca="false">'Додаток 3'!G42</f>
        <v>16295477</v>
      </c>
      <c r="G22" s="73" t="n">
        <f aca="false">'Додаток 3'!H42</f>
        <v>0</v>
      </c>
      <c r="H22" s="73" t="n">
        <f aca="false">'Додаток 3'!I42</f>
        <v>0</v>
      </c>
      <c r="I22" s="73" t="n">
        <f aca="false">'Додаток 3'!J42</f>
        <v>0</v>
      </c>
      <c r="J22" s="73" t="n">
        <f aca="false">'Додаток 3'!K42</f>
        <v>0</v>
      </c>
      <c r="K22" s="73" t="n">
        <f aca="false">'Додаток 3'!L42</f>
        <v>0</v>
      </c>
      <c r="L22" s="73" t="n">
        <f aca="false">'Додаток 3'!M42</f>
        <v>0</v>
      </c>
      <c r="M22" s="73" t="n">
        <f aca="false">'Додаток 3'!N42</f>
        <v>0</v>
      </c>
      <c r="N22" s="73" t="n">
        <f aca="false">'Додаток 3'!O42</f>
        <v>0</v>
      </c>
      <c r="O22" s="73" t="n">
        <f aca="false">'Додаток 3'!P42</f>
        <v>0</v>
      </c>
      <c r="P22" s="74" t="n">
        <f aca="false">'Додаток 3'!Q42</f>
        <v>0</v>
      </c>
      <c r="Q22" s="75" t="n">
        <f aca="false">'Додаток 3'!R42</f>
        <v>16295477</v>
      </c>
    </row>
    <row r="23" customFormat="false" ht="239.25" hidden="false" customHeight="true" outlineLevel="0" collapsed="false">
      <c r="A23" s="76"/>
      <c r="B23" s="77" t="s">
        <v>40</v>
      </c>
      <c r="C23" s="78" t="s">
        <v>39</v>
      </c>
      <c r="D23" s="79" t="str">
        <f aca="false">'Додаток 3'!E43</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3" s="80" t="n">
        <f aca="false">'Додаток 3'!F43</f>
        <v>4326242</v>
      </c>
      <c r="F23" s="80" t="n">
        <f aca="false">'Додаток 3'!G43</f>
        <v>4326242</v>
      </c>
      <c r="G23" s="80" t="n">
        <f aca="false">'Додаток 3'!H43</f>
        <v>0</v>
      </c>
      <c r="H23" s="80" t="n">
        <f aca="false">'Додаток 3'!I43</f>
        <v>0</v>
      </c>
      <c r="I23" s="80" t="n">
        <f aca="false">'Додаток 3'!J43</f>
        <v>0</v>
      </c>
      <c r="J23" s="80" t="n">
        <f aca="false">'Додаток 3'!K43</f>
        <v>0</v>
      </c>
      <c r="K23" s="80" t="n">
        <f aca="false">'Додаток 3'!L43</f>
        <v>0</v>
      </c>
      <c r="L23" s="80" t="n">
        <f aca="false">'Додаток 3'!M43</f>
        <v>0</v>
      </c>
      <c r="M23" s="80" t="n">
        <f aca="false">'Додаток 3'!N43</f>
        <v>0</v>
      </c>
      <c r="N23" s="80" t="n">
        <f aca="false">'Додаток 3'!O43</f>
        <v>0</v>
      </c>
      <c r="O23" s="80" t="n">
        <f aca="false">'Додаток 3'!P43</f>
        <v>0</v>
      </c>
      <c r="P23" s="81" t="n">
        <f aca="false">'Додаток 3'!Q43</f>
        <v>0</v>
      </c>
      <c r="Q23" s="82" t="n">
        <f aca="false">'Додаток 3'!R43</f>
        <v>4326242</v>
      </c>
    </row>
    <row r="24" customFormat="false" ht="160.5" hidden="false" customHeight="true" outlineLevel="0" collapsed="false">
      <c r="A24" s="83"/>
      <c r="B24" s="84"/>
      <c r="C24" s="85"/>
      <c r="D24" s="86" t="str">
        <f aca="false">'Додаток 3'!E44</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4" s="87"/>
      <c r="F24" s="87"/>
      <c r="G24" s="87"/>
      <c r="H24" s="87"/>
      <c r="I24" s="87"/>
      <c r="J24" s="87"/>
      <c r="K24" s="87"/>
      <c r="L24" s="87"/>
      <c r="M24" s="87"/>
      <c r="N24" s="87"/>
      <c r="O24" s="87"/>
      <c r="P24" s="88"/>
      <c r="Q24" s="89"/>
    </row>
    <row r="25" customFormat="false" ht="74.25" hidden="false" customHeight="true" outlineLevel="0" collapsed="false">
      <c r="A25" s="90"/>
      <c r="B25" s="91"/>
      <c r="C25" s="92"/>
      <c r="D25" s="93" t="str">
        <f aca="false">'Додаток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5" s="73" t="n">
        <f aca="false">'Додаток 3'!F45</f>
        <v>4326242</v>
      </c>
      <c r="F25" s="73" t="n">
        <f aca="false">'Додаток 3'!G45</f>
        <v>4326242</v>
      </c>
      <c r="G25" s="73" t="n">
        <f aca="false">'Додаток 3'!H45</f>
        <v>0</v>
      </c>
      <c r="H25" s="73" t="n">
        <f aca="false">'Додаток 3'!I45</f>
        <v>0</v>
      </c>
      <c r="I25" s="73" t="n">
        <f aca="false">'Додаток 3'!J45</f>
        <v>0</v>
      </c>
      <c r="J25" s="73" t="n">
        <f aca="false">'Додаток 3'!K45</f>
        <v>0</v>
      </c>
      <c r="K25" s="73" t="n">
        <f aca="false">'Додаток 3'!L45</f>
        <v>0</v>
      </c>
      <c r="L25" s="73" t="n">
        <f aca="false">'Додаток 3'!M45</f>
        <v>0</v>
      </c>
      <c r="M25" s="73" t="n">
        <f aca="false">'Додаток 3'!N45</f>
        <v>0</v>
      </c>
      <c r="N25" s="73" t="n">
        <f aca="false">'Додаток 3'!O45</f>
        <v>0</v>
      </c>
      <c r="O25" s="73" t="n">
        <f aca="false">'Додаток 3'!P45</f>
        <v>0</v>
      </c>
      <c r="P25" s="74" t="n">
        <f aca="false">'Додаток 3'!Q45</f>
        <v>0</v>
      </c>
      <c r="Q25" s="75" t="n">
        <f aca="false">'Додаток 3'!R45</f>
        <v>4326242</v>
      </c>
    </row>
    <row r="26" customFormat="false" ht="63" hidden="false" customHeight="true" outlineLevel="0" collapsed="false">
      <c r="A26" s="94"/>
      <c r="B26" s="95" t="s">
        <v>41</v>
      </c>
      <c r="C26" s="95" t="s">
        <v>42</v>
      </c>
      <c r="D26" s="39" t="str">
        <f aca="false">'Додаток 3'!E46</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6" s="73" t="n">
        <f aca="false">'Додаток 3'!F46</f>
        <v>1744161</v>
      </c>
      <c r="F26" s="73" t="n">
        <f aca="false">'Додаток 3'!G46</f>
        <v>1744161</v>
      </c>
      <c r="G26" s="73" t="n">
        <f aca="false">'Додаток 3'!H46</f>
        <v>0</v>
      </c>
      <c r="H26" s="73" t="n">
        <f aca="false">'Додаток 3'!I46</f>
        <v>0</v>
      </c>
      <c r="I26" s="73" t="n">
        <f aca="false">'Додаток 3'!J46</f>
        <v>0</v>
      </c>
      <c r="J26" s="73" t="n">
        <f aca="false">'Додаток 3'!K46</f>
        <v>0</v>
      </c>
      <c r="K26" s="73" t="n">
        <f aca="false">'Додаток 3'!L46</f>
        <v>0</v>
      </c>
      <c r="L26" s="73" t="n">
        <f aca="false">'Додаток 3'!M46</f>
        <v>0</v>
      </c>
      <c r="M26" s="73" t="n">
        <f aca="false">'Додаток 3'!N46</f>
        <v>0</v>
      </c>
      <c r="N26" s="73" t="n">
        <f aca="false">'Додаток 3'!O46</f>
        <v>0</v>
      </c>
      <c r="O26" s="73" t="n">
        <f aca="false">'Додаток 3'!P46</f>
        <v>0</v>
      </c>
      <c r="P26" s="74" t="n">
        <f aca="false">'Додаток 3'!Q46</f>
        <v>0</v>
      </c>
      <c r="Q26" s="75" t="n">
        <f aca="false">'Додаток 3'!R46</f>
        <v>1744161</v>
      </c>
      <c r="R26" s="96"/>
    </row>
    <row r="27" customFormat="false" ht="78" hidden="false" customHeight="true" outlineLevel="0" collapsed="false">
      <c r="A27" s="71"/>
      <c r="B27" s="50"/>
      <c r="C27" s="92"/>
      <c r="D27" s="93" t="str">
        <f aca="false">'Додаток 3'!E47</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7" s="73" t="n">
        <f aca="false">'Додаток 3'!F47</f>
        <v>1744161</v>
      </c>
      <c r="F27" s="73" t="n">
        <f aca="false">'Додаток 3'!G47</f>
        <v>1744161</v>
      </c>
      <c r="G27" s="73" t="n">
        <f aca="false">'Додаток 3'!H47</f>
        <v>0</v>
      </c>
      <c r="H27" s="73" t="n">
        <f aca="false">'Додаток 3'!I47</f>
        <v>0</v>
      </c>
      <c r="I27" s="73" t="n">
        <f aca="false">'Додаток 3'!J47</f>
        <v>0</v>
      </c>
      <c r="J27" s="73" t="n">
        <f aca="false">'Додаток 3'!K47</f>
        <v>0</v>
      </c>
      <c r="K27" s="73" t="n">
        <f aca="false">'Додаток 3'!L47</f>
        <v>0</v>
      </c>
      <c r="L27" s="73" t="n">
        <f aca="false">'Додаток 3'!M47</f>
        <v>0</v>
      </c>
      <c r="M27" s="73" t="n">
        <f aca="false">'Додаток 3'!N47</f>
        <v>0</v>
      </c>
      <c r="N27" s="73" t="n">
        <f aca="false">'Додаток 3'!O47</f>
        <v>0</v>
      </c>
      <c r="O27" s="73" t="n">
        <f aca="false">'Додаток 3'!P47</f>
        <v>0</v>
      </c>
      <c r="P27" s="74" t="n">
        <f aca="false">'Додаток 3'!Q47</f>
        <v>0</v>
      </c>
      <c r="Q27" s="75" t="n">
        <f aca="false">'Додаток 3'!R47</f>
        <v>1744161</v>
      </c>
    </row>
    <row r="28" customFormat="false" ht="36.75" hidden="false" customHeight="true" outlineLevel="0" collapsed="false">
      <c r="A28" s="71"/>
      <c r="B28" s="50" t="s">
        <v>43</v>
      </c>
      <c r="C28" s="50" t="s">
        <v>42</v>
      </c>
      <c r="D28" s="93" t="str">
        <f aca="false">'Додаток 3'!E48</f>
        <v>Надання пільг багатодітним сім"ям на житлово-комунальні послуги</v>
      </c>
      <c r="E28" s="73" t="n">
        <f aca="false">'Додаток 3'!F48</f>
        <v>1722772</v>
      </c>
      <c r="F28" s="73" t="n">
        <f aca="false">'Додаток 3'!G48</f>
        <v>1722772</v>
      </c>
      <c r="G28" s="73" t="n">
        <f aca="false">'Додаток 3'!H48</f>
        <v>0</v>
      </c>
      <c r="H28" s="73" t="n">
        <f aca="false">'Додаток 3'!I48</f>
        <v>0</v>
      </c>
      <c r="I28" s="73" t="n">
        <f aca="false">'Додаток 3'!J48</f>
        <v>0</v>
      </c>
      <c r="J28" s="73" t="n">
        <f aca="false">'Додаток 3'!K48</f>
        <v>0</v>
      </c>
      <c r="K28" s="73" t="n">
        <f aca="false">'Додаток 3'!L48</f>
        <v>0</v>
      </c>
      <c r="L28" s="73" t="n">
        <f aca="false">'Додаток 3'!M48</f>
        <v>0</v>
      </c>
      <c r="M28" s="73" t="n">
        <f aca="false">'Додаток 3'!N48</f>
        <v>0</v>
      </c>
      <c r="N28" s="73" t="n">
        <f aca="false">'Додаток 3'!O48</f>
        <v>0</v>
      </c>
      <c r="O28" s="73" t="n">
        <f aca="false">'Додаток 3'!P48</f>
        <v>0</v>
      </c>
      <c r="P28" s="74" t="n">
        <f aca="false">'Додаток 3'!Q48</f>
        <v>0</v>
      </c>
      <c r="Q28" s="75" t="n">
        <f aca="false">'Додаток 3'!R48</f>
        <v>1722772</v>
      </c>
    </row>
    <row r="29" customFormat="false" ht="76.5" hidden="false" customHeight="true" outlineLevel="0" collapsed="false">
      <c r="A29" s="71"/>
      <c r="B29" s="50"/>
      <c r="C29" s="92"/>
      <c r="D29" s="72" t="str">
        <f aca="false">'Додаток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9" s="73" t="n">
        <f aca="false">'Додаток 3'!F49</f>
        <v>1722772</v>
      </c>
      <c r="F29" s="73" t="n">
        <f aca="false">'Додаток 3'!G49</f>
        <v>1722772</v>
      </c>
      <c r="G29" s="73" t="n">
        <f aca="false">'Додаток 3'!H49</f>
        <v>0</v>
      </c>
      <c r="H29" s="73" t="n">
        <f aca="false">'Додаток 3'!I49</f>
        <v>0</v>
      </c>
      <c r="I29" s="73" t="n">
        <f aca="false">'Додаток 3'!J49</f>
        <v>0</v>
      </c>
      <c r="J29" s="73" t="n">
        <f aca="false">'Додаток 3'!K49</f>
        <v>0</v>
      </c>
      <c r="K29" s="73" t="n">
        <f aca="false">'Додаток 3'!L49</f>
        <v>0</v>
      </c>
      <c r="L29" s="73" t="n">
        <f aca="false">'Додаток 3'!M49</f>
        <v>0</v>
      </c>
      <c r="M29" s="73" t="n">
        <f aca="false">'Додаток 3'!N49</f>
        <v>0</v>
      </c>
      <c r="N29" s="73" t="n">
        <f aca="false">'Додаток 3'!O49</f>
        <v>0</v>
      </c>
      <c r="O29" s="73" t="n">
        <f aca="false">'Додаток 3'!P49</f>
        <v>0</v>
      </c>
      <c r="P29" s="74" t="n">
        <f aca="false">'Додаток 3'!Q49</f>
        <v>0</v>
      </c>
      <c r="Q29" s="75" t="n">
        <f aca="false">'Додаток 3'!R49</f>
        <v>1722772</v>
      </c>
    </row>
    <row r="30" customFormat="false" ht="52.5" hidden="false" customHeight="true" outlineLevel="0" collapsed="false">
      <c r="A30" s="94"/>
      <c r="B30" s="95" t="s">
        <v>44</v>
      </c>
      <c r="C30" s="95" t="s">
        <v>42</v>
      </c>
      <c r="D30" s="72" t="str">
        <f aca="false">'Додаток 3'!E50</f>
        <v>Надання субсидій  населенню для відшкодування витрат на оплату житлово-комунальних послуг</v>
      </c>
      <c r="E30" s="64" t="n">
        <f aca="false">'Додаток 3'!F50</f>
        <v>143211892</v>
      </c>
      <c r="F30" s="64" t="n">
        <f aca="false">'Додаток 3'!G50</f>
        <v>143211892</v>
      </c>
      <c r="G30" s="64" t="n">
        <f aca="false">'Додаток 3'!H50</f>
        <v>0</v>
      </c>
      <c r="H30" s="64" t="n">
        <f aca="false">'Додаток 3'!I50</f>
        <v>0</v>
      </c>
      <c r="I30" s="64" t="n">
        <f aca="false">'Додаток 3'!J50</f>
        <v>0</v>
      </c>
      <c r="J30" s="64" t="n">
        <f aca="false">'Додаток 3'!K50</f>
        <v>0</v>
      </c>
      <c r="K30" s="64" t="n">
        <f aca="false">'Додаток 3'!L50</f>
        <v>0</v>
      </c>
      <c r="L30" s="64" t="n">
        <f aca="false">'Додаток 3'!M50</f>
        <v>0</v>
      </c>
      <c r="M30" s="64" t="n">
        <f aca="false">'Додаток 3'!N50</f>
        <v>0</v>
      </c>
      <c r="N30" s="64" t="n">
        <f aca="false">'Додаток 3'!O50</f>
        <v>0</v>
      </c>
      <c r="O30" s="64" t="n">
        <f aca="false">'Додаток 3'!P50</f>
        <v>0</v>
      </c>
      <c r="P30" s="65" t="n">
        <f aca="false">'Додаток 3'!Q50</f>
        <v>0</v>
      </c>
      <c r="Q30" s="66" t="n">
        <f aca="false">'Додаток 3'!R50</f>
        <v>143211892</v>
      </c>
    </row>
    <row r="31" customFormat="false" ht="76.5" hidden="false" customHeight="true" outlineLevel="0" collapsed="false">
      <c r="A31" s="94"/>
      <c r="B31" s="95"/>
      <c r="C31" s="62"/>
      <c r="D31" s="72" t="str">
        <f aca="false">'Додаток 3'!E51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1" s="64" t="n">
        <f aca="false">'Додаток 3'!F51</f>
        <v>143211892</v>
      </c>
      <c r="F31" s="64" t="n">
        <f aca="false">'Додаток 3'!G51</f>
        <v>143211892</v>
      </c>
      <c r="G31" s="64" t="n">
        <f aca="false">'Додаток 3'!H51</f>
        <v>0</v>
      </c>
      <c r="H31" s="64" t="n">
        <f aca="false">'Додаток 3'!I51</f>
        <v>0</v>
      </c>
      <c r="I31" s="64" t="n">
        <f aca="false">'Додаток 3'!J51</f>
        <v>0</v>
      </c>
      <c r="J31" s="64" t="n">
        <f aca="false">'Додаток 3'!K51</f>
        <v>0</v>
      </c>
      <c r="K31" s="64" t="n">
        <f aca="false">'Додаток 3'!L51</f>
        <v>0</v>
      </c>
      <c r="L31" s="64" t="n">
        <f aca="false">'Додаток 3'!M51</f>
        <v>0</v>
      </c>
      <c r="M31" s="64" t="n">
        <f aca="false">'Додаток 3'!N51</f>
        <v>0</v>
      </c>
      <c r="N31" s="64" t="n">
        <f aca="false">'Додаток 3'!O51</f>
        <v>0</v>
      </c>
      <c r="O31" s="64" t="n">
        <f aca="false">'Додаток 3'!P51</f>
        <v>0</v>
      </c>
      <c r="P31" s="65" t="n">
        <f aca="false">'Додаток 3'!Q51</f>
        <v>0</v>
      </c>
      <c r="Q31" s="66" t="n">
        <f aca="false">'Додаток 3'!R51</f>
        <v>143211892</v>
      </c>
    </row>
    <row r="32" customFormat="false" ht="125.25" hidden="false" customHeight="true" outlineLevel="0" collapsed="false">
      <c r="A32" s="97"/>
      <c r="B32" s="97" t="s">
        <v>45</v>
      </c>
      <c r="C32" s="78" t="s">
        <v>39</v>
      </c>
      <c r="D32" s="98" t="str">
        <f aca="false">'Додаток 3'!E52</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2" s="80" t="n">
        <f aca="false">'Додаток 3'!F52</f>
        <v>0</v>
      </c>
      <c r="F32" s="99" t="n">
        <f aca="false">'Додаток 3'!G52</f>
        <v>0</v>
      </c>
      <c r="G32" s="99" t="n">
        <f aca="false">'Додаток 3'!H52</f>
        <v>0</v>
      </c>
      <c r="H32" s="99" t="n">
        <f aca="false">'Додаток 3'!I52</f>
        <v>0</v>
      </c>
      <c r="I32" s="99" t="n">
        <f aca="false">'Додаток 3'!J52</f>
        <v>0</v>
      </c>
      <c r="J32" s="99" t="n">
        <f aca="false">'Додаток 3'!K52</f>
        <v>0</v>
      </c>
      <c r="K32" s="99" t="n">
        <f aca="false">'Додаток 3'!L52</f>
        <v>0</v>
      </c>
      <c r="L32" s="99" t="n">
        <f aca="false">'Додаток 3'!M52</f>
        <v>0</v>
      </c>
      <c r="M32" s="99" t="n">
        <f aca="false">'Додаток 3'!N52</f>
        <v>0</v>
      </c>
      <c r="N32" s="99" t="n">
        <f aca="false">'Додаток 3'!O52</f>
        <v>0</v>
      </c>
      <c r="O32" s="99" t="n">
        <f aca="false">'Додаток 3'!P52</f>
        <v>0</v>
      </c>
      <c r="P32" s="100" t="n">
        <f aca="false">'Додаток 3'!Q52</f>
        <v>0</v>
      </c>
      <c r="Q32" s="82" t="n">
        <f aca="false">'Додаток 3'!R52</f>
        <v>0</v>
      </c>
    </row>
    <row r="33" customFormat="false" ht="57" hidden="false" customHeight="true" outlineLevel="0" collapsed="false">
      <c r="A33" s="101"/>
      <c r="B33" s="85"/>
      <c r="C33" s="85"/>
      <c r="D33" s="102" t="str">
        <f aca="false">'Додаток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3" s="58" t="n">
        <f aca="false">'Додаток 3'!F53</f>
        <v>0</v>
      </c>
      <c r="F33" s="58" t="n">
        <f aca="false">'Додаток 3'!G53</f>
        <v>0</v>
      </c>
      <c r="G33" s="58" t="n">
        <f aca="false">'Додаток 3'!H53</f>
        <v>0</v>
      </c>
      <c r="H33" s="58" t="n">
        <f aca="false">'Додаток 3'!I53</f>
        <v>0</v>
      </c>
      <c r="I33" s="58" t="n">
        <f aca="false">'Додаток 3'!J53</f>
        <v>0</v>
      </c>
      <c r="J33" s="58" t="n">
        <f aca="false">'Додаток 3'!K53</f>
        <v>0</v>
      </c>
      <c r="K33" s="58" t="n">
        <f aca="false">'Додаток 3'!L53</f>
        <v>0</v>
      </c>
      <c r="L33" s="58" t="n">
        <f aca="false">'Додаток 3'!M53</f>
        <v>0</v>
      </c>
      <c r="M33" s="58" t="n">
        <f aca="false">'Додаток 3'!N53</f>
        <v>0</v>
      </c>
      <c r="N33" s="58" t="n">
        <f aca="false">'Додаток 3'!O53</f>
        <v>0</v>
      </c>
      <c r="O33" s="58" t="n">
        <f aca="false">'Додаток 3'!P53</f>
        <v>0</v>
      </c>
      <c r="P33" s="59" t="n">
        <f aca="false">'Додаток 3'!Q53</f>
        <v>0</v>
      </c>
      <c r="Q33" s="60" t="n">
        <f aca="false">'Додаток 3'!R53</f>
        <v>0</v>
      </c>
    </row>
    <row r="34" customFormat="false" ht="46.5" hidden="false" customHeight="true" outlineLevel="0" collapsed="false">
      <c r="A34" s="103"/>
      <c r="B34" s="61" t="s">
        <v>46</v>
      </c>
      <c r="C34" s="95" t="s">
        <v>35</v>
      </c>
      <c r="D34" s="93" t="str">
        <f aca="false">'Додаток 3'!E54</f>
        <v>Надання субсидій населенню для відшкодування витрат на придбання твердого та рідкого пічного побутового палива і скрапленого газу</v>
      </c>
      <c r="E34" s="73" t="n">
        <f aca="false">'Додаток 3'!F54</f>
        <v>43660</v>
      </c>
      <c r="F34" s="104" t="n">
        <f aca="false">'Додаток 3'!G54</f>
        <v>43660</v>
      </c>
      <c r="G34" s="104" t="n">
        <f aca="false">'Додаток 3'!H54</f>
        <v>0</v>
      </c>
      <c r="H34" s="104" t="n">
        <f aca="false">'Додаток 3'!I54</f>
        <v>0</v>
      </c>
      <c r="I34" s="104" t="n">
        <f aca="false">'Додаток 3'!J54</f>
        <v>0</v>
      </c>
      <c r="J34" s="104" t="n">
        <f aca="false">'Додаток 3'!K54</f>
        <v>0</v>
      </c>
      <c r="K34" s="104" t="n">
        <f aca="false">'Додаток 3'!L54</f>
        <v>0</v>
      </c>
      <c r="L34" s="104" t="n">
        <f aca="false">'Додаток 3'!M54</f>
        <v>0</v>
      </c>
      <c r="M34" s="104" t="n">
        <f aca="false">'Додаток 3'!N54</f>
        <v>0</v>
      </c>
      <c r="N34" s="104" t="n">
        <f aca="false">'Додаток 3'!O54</f>
        <v>0</v>
      </c>
      <c r="O34" s="104" t="n">
        <f aca="false">'Додаток 3'!P54</f>
        <v>0</v>
      </c>
      <c r="P34" s="105" t="n">
        <f aca="false">'Додаток 3'!Q54</f>
        <v>0</v>
      </c>
      <c r="Q34" s="75" t="n">
        <f aca="false">'Додаток 3'!R54</f>
        <v>43660</v>
      </c>
    </row>
    <row r="35" customFormat="false" ht="56.25" hidden="false" customHeight="true" outlineLevel="0" collapsed="false">
      <c r="A35" s="103"/>
      <c r="B35" s="61"/>
      <c r="C35" s="95"/>
      <c r="D35" s="106" t="str">
        <f aca="false">'Додаток 3'!E55</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5" s="73" t="n">
        <f aca="false">'Додаток 3'!F55</f>
        <v>43660</v>
      </c>
      <c r="F35" s="73" t="n">
        <f aca="false">'Додаток 3'!G55</f>
        <v>43660</v>
      </c>
      <c r="G35" s="73" t="n">
        <f aca="false">'Додаток 3'!H55</f>
        <v>0</v>
      </c>
      <c r="H35" s="73" t="n">
        <f aca="false">'Додаток 3'!I55</f>
        <v>0</v>
      </c>
      <c r="I35" s="73" t="n">
        <f aca="false">'Додаток 3'!J55</f>
        <v>0</v>
      </c>
      <c r="J35" s="73" t="n">
        <f aca="false">'Додаток 3'!K55</f>
        <v>0</v>
      </c>
      <c r="K35" s="73" t="n">
        <f aca="false">'Додаток 3'!L55</f>
        <v>0</v>
      </c>
      <c r="L35" s="73" t="n">
        <f aca="false">'Додаток 3'!M55</f>
        <v>0</v>
      </c>
      <c r="M35" s="73" t="n">
        <f aca="false">'Додаток 3'!N55</f>
        <v>0</v>
      </c>
      <c r="N35" s="73" t="n">
        <f aca="false">'Додаток 3'!O55</f>
        <v>0</v>
      </c>
      <c r="O35" s="73" t="n">
        <f aca="false">'Додаток 3'!P55</f>
        <v>0</v>
      </c>
      <c r="P35" s="74" t="n">
        <f aca="false">'Додаток 3'!Q55</f>
        <v>0</v>
      </c>
      <c r="Q35" s="75" t="n">
        <f aca="false">'Додаток 3'!R55</f>
        <v>43660</v>
      </c>
    </row>
    <row r="36" customFormat="false" ht="58.5" hidden="false" customHeight="true" outlineLevel="0" collapsed="false">
      <c r="A36" s="103"/>
      <c r="B36" s="61" t="s">
        <v>47</v>
      </c>
      <c r="C36" s="95" t="s">
        <v>42</v>
      </c>
      <c r="D36" s="93" t="str">
        <f aca="false">'Додаток 3'!E56</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6" s="73" t="n">
        <f aca="false">'Додаток 3'!F56</f>
        <v>9</v>
      </c>
      <c r="F36" s="73" t="n">
        <f aca="false">'Додаток 3'!G56</f>
        <v>9</v>
      </c>
      <c r="G36" s="73" t="n">
        <f aca="false">'Додаток 3'!H56</f>
        <v>0</v>
      </c>
      <c r="H36" s="73" t="n">
        <f aca="false">'Додаток 3'!I56</f>
        <v>0</v>
      </c>
      <c r="I36" s="73" t="n">
        <f aca="false">'Додаток 3'!J56</f>
        <v>0</v>
      </c>
      <c r="J36" s="73" t="n">
        <f aca="false">'Додаток 3'!K56</f>
        <v>0</v>
      </c>
      <c r="K36" s="73" t="n">
        <f aca="false">'Додаток 3'!L56</f>
        <v>0</v>
      </c>
      <c r="L36" s="73" t="n">
        <f aca="false">'Додаток 3'!M56</f>
        <v>0</v>
      </c>
      <c r="M36" s="73" t="n">
        <f aca="false">'Додаток 3'!N56</f>
        <v>0</v>
      </c>
      <c r="N36" s="73" t="n">
        <f aca="false">'Додаток 3'!O56</f>
        <v>0</v>
      </c>
      <c r="O36" s="73" t="n">
        <f aca="false">'Додаток 3'!P56</f>
        <v>0</v>
      </c>
      <c r="P36" s="74" t="n">
        <f aca="false">'Додаток 3'!Q56</f>
        <v>0</v>
      </c>
      <c r="Q36" s="75" t="n">
        <f aca="false">'Додаток 3'!R56</f>
        <v>9</v>
      </c>
    </row>
    <row r="37" customFormat="false" ht="45.75" hidden="false" customHeight="true" outlineLevel="0" collapsed="false">
      <c r="A37" s="76"/>
      <c r="B37" s="77" t="s">
        <v>48</v>
      </c>
      <c r="C37" s="78" t="s">
        <v>42</v>
      </c>
      <c r="D37" s="79" t="str">
        <f aca="false">'Додаток 3'!E57</f>
        <v>Надання пільг окремим категоріям громадян з оплати послуг зв"язку</v>
      </c>
      <c r="E37" s="80" t="n">
        <f aca="false">'Додаток 3'!F57</f>
        <v>71203</v>
      </c>
      <c r="F37" s="80" t="n">
        <f aca="false">'Додаток 3'!G57</f>
        <v>71203</v>
      </c>
      <c r="G37" s="80" t="n">
        <f aca="false">'Додаток 3'!H57</f>
        <v>0</v>
      </c>
      <c r="H37" s="80" t="n">
        <f aca="false">'Додаток 3'!I57</f>
        <v>0</v>
      </c>
      <c r="I37" s="80" t="n">
        <f aca="false">'Додаток 3'!J57</f>
        <v>0</v>
      </c>
      <c r="J37" s="80" t="n">
        <f aca="false">'Додаток 3'!K57</f>
        <v>0</v>
      </c>
      <c r="K37" s="80" t="n">
        <f aca="false">'Додаток 3'!L57</f>
        <v>0</v>
      </c>
      <c r="L37" s="80" t="n">
        <f aca="false">'Додаток 3'!M57</f>
        <v>0</v>
      </c>
      <c r="M37" s="80" t="n">
        <f aca="false">'Додаток 3'!N57</f>
        <v>0</v>
      </c>
      <c r="N37" s="80" t="n">
        <f aca="false">'Додаток 3'!O57</f>
        <v>0</v>
      </c>
      <c r="O37" s="80" t="n">
        <f aca="false">'Додаток 3'!P57</f>
        <v>0</v>
      </c>
      <c r="P37" s="81" t="n">
        <f aca="false">'Додаток 3'!Q57</f>
        <v>0</v>
      </c>
      <c r="Q37" s="82" t="n">
        <f aca="false">'Додаток 3'!R57</f>
        <v>71203</v>
      </c>
    </row>
    <row r="38" customFormat="false" ht="36.75" hidden="false" customHeight="true" outlineLevel="0" collapsed="false">
      <c r="A38" s="101"/>
      <c r="B38" s="85" t="s">
        <v>49</v>
      </c>
      <c r="C38" s="85" t="s">
        <v>50</v>
      </c>
      <c r="D38" s="107" t="str">
        <f aca="false">'Додаток 3'!E58</f>
        <v>Надання допомоги у зв"язку з вагітністю і пологами</v>
      </c>
      <c r="E38" s="108" t="n">
        <f aca="false">'Додаток 3'!F58</f>
        <v>1087000</v>
      </c>
      <c r="F38" s="108" t="n">
        <f aca="false">'Додаток 3'!G58</f>
        <v>1087000</v>
      </c>
      <c r="G38" s="108" t="n">
        <f aca="false">'Додаток 3'!H58</f>
        <v>0</v>
      </c>
      <c r="H38" s="108" t="n">
        <f aca="false">'Додаток 3'!I58</f>
        <v>0</v>
      </c>
      <c r="I38" s="108" t="n">
        <f aca="false">'Додаток 3'!J58</f>
        <v>0</v>
      </c>
      <c r="J38" s="108" t="n">
        <f aca="false">'Додаток 3'!K58</f>
        <v>0</v>
      </c>
      <c r="K38" s="108" t="n">
        <f aca="false">'Додаток 3'!L58</f>
        <v>0</v>
      </c>
      <c r="L38" s="108" t="n">
        <f aca="false">'Додаток 3'!M58</f>
        <v>0</v>
      </c>
      <c r="M38" s="108" t="n">
        <f aca="false">'Додаток 3'!N58</f>
        <v>0</v>
      </c>
      <c r="N38" s="108" t="n">
        <f aca="false">'Додаток 3'!O58</f>
        <v>0</v>
      </c>
      <c r="O38" s="108" t="n">
        <f aca="false">'Додаток 3'!P58</f>
        <v>0</v>
      </c>
      <c r="P38" s="109" t="n">
        <f aca="false">'Додаток 3'!Q58</f>
        <v>0</v>
      </c>
      <c r="Q38" s="110" t="n">
        <f aca="false">'Додаток 3'!R58</f>
        <v>1087000</v>
      </c>
    </row>
    <row r="39" customFormat="false" ht="77.25" hidden="false" customHeight="true" outlineLevel="0" collapsed="false">
      <c r="A39" s="71"/>
      <c r="B39" s="50"/>
      <c r="C39" s="92"/>
      <c r="D39" s="111" t="str">
        <f aca="false">'Додаток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9" s="73" t="n">
        <f aca="false">'Додаток 3'!F59</f>
        <v>1087000</v>
      </c>
      <c r="F39" s="73" t="n">
        <f aca="false">'Додаток 3'!G59</f>
        <v>1087000</v>
      </c>
      <c r="G39" s="73" t="n">
        <f aca="false">'Додаток 3'!H59</f>
        <v>0</v>
      </c>
      <c r="H39" s="73" t="n">
        <f aca="false">'Додаток 3'!I59</f>
        <v>0</v>
      </c>
      <c r="I39" s="73" t="n">
        <f aca="false">'Додаток 3'!J59</f>
        <v>0</v>
      </c>
      <c r="J39" s="73" t="n">
        <f aca="false">'Додаток 3'!K59</f>
        <v>0</v>
      </c>
      <c r="K39" s="73" t="n">
        <f aca="false">'Додаток 3'!L59</f>
        <v>0</v>
      </c>
      <c r="L39" s="73" t="n">
        <f aca="false">'Додаток 3'!M59</f>
        <v>0</v>
      </c>
      <c r="M39" s="73" t="n">
        <f aca="false">'Додаток 3'!N59</f>
        <v>0</v>
      </c>
      <c r="N39" s="73" t="n">
        <f aca="false">'Додаток 3'!O59</f>
        <v>0</v>
      </c>
      <c r="O39" s="73" t="n">
        <f aca="false">'Додаток 3'!P59</f>
        <v>0</v>
      </c>
      <c r="P39" s="74" t="n">
        <f aca="false">'Додаток 3'!Q59</f>
        <v>0</v>
      </c>
      <c r="Q39" s="75" t="n">
        <f aca="false">'Додаток 3'!R59</f>
        <v>1087000</v>
      </c>
    </row>
    <row r="40" customFormat="false" ht="35.25" hidden="false" customHeight="true" outlineLevel="0" collapsed="false">
      <c r="A40" s="71"/>
      <c r="B40" s="50" t="s">
        <v>51</v>
      </c>
      <c r="C40" s="50" t="s">
        <v>50</v>
      </c>
      <c r="D40" s="111" t="str">
        <f aca="false">'Додаток 3'!E60</f>
        <v>Надання допомоги до досягнення дитиною трирічного віку</v>
      </c>
      <c r="E40" s="73" t="n">
        <f aca="false">'Додаток 3'!F60</f>
        <v>224492</v>
      </c>
      <c r="F40" s="73" t="n">
        <f aca="false">'Додаток 3'!G60</f>
        <v>224492</v>
      </c>
      <c r="G40" s="73" t="n">
        <f aca="false">'Додаток 3'!H60</f>
        <v>0</v>
      </c>
      <c r="H40" s="73" t="n">
        <f aca="false">'Додаток 3'!I60</f>
        <v>0</v>
      </c>
      <c r="I40" s="73" t="n">
        <f aca="false">'Додаток 3'!J60</f>
        <v>0</v>
      </c>
      <c r="J40" s="73" t="n">
        <f aca="false">'Додаток 3'!K60</f>
        <v>0</v>
      </c>
      <c r="K40" s="73" t="n">
        <f aca="false">'Додаток 3'!L60</f>
        <v>0</v>
      </c>
      <c r="L40" s="73" t="n">
        <f aca="false">'Додаток 3'!M60</f>
        <v>0</v>
      </c>
      <c r="M40" s="73" t="n">
        <f aca="false">'Додаток 3'!N60</f>
        <v>0</v>
      </c>
      <c r="N40" s="73" t="n">
        <f aca="false">'Додаток 3'!O60</f>
        <v>0</v>
      </c>
      <c r="O40" s="73" t="n">
        <f aca="false">'Додаток 3'!P60</f>
        <v>0</v>
      </c>
      <c r="P40" s="74" t="n">
        <f aca="false">'Додаток 3'!Q60</f>
        <v>0</v>
      </c>
      <c r="Q40" s="75" t="n">
        <f aca="false">'Додаток 3'!R60</f>
        <v>224492</v>
      </c>
    </row>
    <row r="41" customFormat="false" ht="81" hidden="false" customHeight="true" outlineLevel="0" collapsed="false">
      <c r="A41" s="71"/>
      <c r="B41" s="50"/>
      <c r="C41" s="92"/>
      <c r="D41" s="111" t="str">
        <f aca="false">'Додаток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1" s="73" t="n">
        <f aca="false">'Додаток 3'!F61</f>
        <v>224492</v>
      </c>
      <c r="F41" s="73" t="n">
        <f aca="false">'Додаток 3'!G61</f>
        <v>224492</v>
      </c>
      <c r="G41" s="73" t="n">
        <f aca="false">'Додаток 3'!H61</f>
        <v>0</v>
      </c>
      <c r="H41" s="73" t="n">
        <f aca="false">'Додаток 3'!I61</f>
        <v>0</v>
      </c>
      <c r="I41" s="73" t="n">
        <f aca="false">'Додаток 3'!J61</f>
        <v>0</v>
      </c>
      <c r="J41" s="73" t="n">
        <f aca="false">'Додаток 3'!K61</f>
        <v>0</v>
      </c>
      <c r="K41" s="73" t="n">
        <f aca="false">'Додаток 3'!L61</f>
        <v>0</v>
      </c>
      <c r="L41" s="73" t="n">
        <f aca="false">'Додаток 3'!M61</f>
        <v>0</v>
      </c>
      <c r="M41" s="73" t="n">
        <f aca="false">'Додаток 3'!N61</f>
        <v>0</v>
      </c>
      <c r="N41" s="73" t="n">
        <f aca="false">'Додаток 3'!O61</f>
        <v>0</v>
      </c>
      <c r="O41" s="73" t="n">
        <f aca="false">'Додаток 3'!P61</f>
        <v>0</v>
      </c>
      <c r="P41" s="74" t="n">
        <f aca="false">'Додаток 3'!Q61</f>
        <v>0</v>
      </c>
      <c r="Q41" s="75" t="n">
        <f aca="false">'Додаток 3'!R61</f>
        <v>224492</v>
      </c>
    </row>
    <row r="42" customFormat="false" ht="36" hidden="false" customHeight="true" outlineLevel="0" collapsed="false">
      <c r="A42" s="71"/>
      <c r="B42" s="50" t="s">
        <v>52</v>
      </c>
      <c r="C42" s="50" t="s">
        <v>50</v>
      </c>
      <c r="D42" s="111" t="str">
        <f aca="false">'Додаток 3'!E62</f>
        <v>Надання допомоги при народженні дитини</v>
      </c>
      <c r="E42" s="73" t="n">
        <f aca="false">'Додаток 3'!F62</f>
        <v>72884471</v>
      </c>
      <c r="F42" s="73" t="n">
        <f aca="false">'Додаток 3'!G62</f>
        <v>72884471</v>
      </c>
      <c r="G42" s="73" t="n">
        <f aca="false">'Додаток 3'!H62</f>
        <v>0</v>
      </c>
      <c r="H42" s="73" t="n">
        <f aca="false">'Додаток 3'!I62</f>
        <v>0</v>
      </c>
      <c r="I42" s="73" t="n">
        <f aca="false">'Додаток 3'!J62</f>
        <v>0</v>
      </c>
      <c r="J42" s="73" t="n">
        <f aca="false">'Додаток 3'!K62</f>
        <v>0</v>
      </c>
      <c r="K42" s="73" t="n">
        <f aca="false">'Додаток 3'!L62</f>
        <v>0</v>
      </c>
      <c r="L42" s="73" t="n">
        <f aca="false">'Додаток 3'!M62</f>
        <v>0</v>
      </c>
      <c r="M42" s="73" t="n">
        <f aca="false">'Додаток 3'!N62</f>
        <v>0</v>
      </c>
      <c r="N42" s="73" t="n">
        <f aca="false">'Додаток 3'!O62</f>
        <v>0</v>
      </c>
      <c r="O42" s="73" t="n">
        <f aca="false">'Додаток 3'!P62</f>
        <v>0</v>
      </c>
      <c r="P42" s="74" t="n">
        <f aca="false">'Додаток 3'!Q62</f>
        <v>0</v>
      </c>
      <c r="Q42" s="75" t="n">
        <f aca="false">'Додаток 3'!R62</f>
        <v>72884471</v>
      </c>
    </row>
    <row r="43" customFormat="false" ht="74.25" hidden="false" customHeight="true" outlineLevel="0" collapsed="false">
      <c r="A43" s="71"/>
      <c r="B43" s="50"/>
      <c r="C43" s="92"/>
      <c r="D43" s="111" t="str">
        <f aca="false">'Додаток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3" s="73" t="n">
        <f aca="false">'Додаток 3'!F63</f>
        <v>72884471</v>
      </c>
      <c r="F43" s="73" t="n">
        <f aca="false">'Додаток 3'!G63</f>
        <v>72884471</v>
      </c>
      <c r="G43" s="73" t="n">
        <f aca="false">'Додаток 3'!H63</f>
        <v>0</v>
      </c>
      <c r="H43" s="73" t="n">
        <f aca="false">'Додаток 3'!I63</f>
        <v>0</v>
      </c>
      <c r="I43" s="73" t="n">
        <f aca="false">'Додаток 3'!J63</f>
        <v>0</v>
      </c>
      <c r="J43" s="73" t="n">
        <f aca="false">'Додаток 3'!K63</f>
        <v>0</v>
      </c>
      <c r="K43" s="73" t="n">
        <f aca="false">'Додаток 3'!L63</f>
        <v>0</v>
      </c>
      <c r="L43" s="73" t="n">
        <f aca="false">'Додаток 3'!M63</f>
        <v>0</v>
      </c>
      <c r="M43" s="73" t="n">
        <f aca="false">'Додаток 3'!N63</f>
        <v>0</v>
      </c>
      <c r="N43" s="73" t="n">
        <f aca="false">'Додаток 3'!O63</f>
        <v>0</v>
      </c>
      <c r="O43" s="73" t="n">
        <f aca="false">'Додаток 3'!P63</f>
        <v>0</v>
      </c>
      <c r="P43" s="74" t="n">
        <f aca="false">'Додаток 3'!Q63</f>
        <v>0</v>
      </c>
      <c r="Q43" s="75" t="n">
        <f aca="false">'Додаток 3'!R63</f>
        <v>72884471</v>
      </c>
    </row>
    <row r="44" customFormat="false" ht="33" hidden="false" customHeight="true" outlineLevel="0" collapsed="false">
      <c r="A44" s="71"/>
      <c r="B44" s="50" t="s">
        <v>53</v>
      </c>
      <c r="C44" s="50" t="s">
        <v>50</v>
      </c>
      <c r="D44" s="111" t="str">
        <f aca="false">'Додаток 3'!E64</f>
        <v>Надання допомоги на дітей, над якими встановлено опіку чи піклування</v>
      </c>
      <c r="E44" s="73" t="n">
        <f aca="false">'Додаток 3'!F64</f>
        <v>6173374</v>
      </c>
      <c r="F44" s="73" t="n">
        <f aca="false">'Додаток 3'!G64</f>
        <v>6173374</v>
      </c>
      <c r="G44" s="73" t="n">
        <f aca="false">'Додаток 3'!H64</f>
        <v>0</v>
      </c>
      <c r="H44" s="73" t="n">
        <f aca="false">'Додаток 3'!I64</f>
        <v>0</v>
      </c>
      <c r="I44" s="73" t="n">
        <f aca="false">'Додаток 3'!J64</f>
        <v>0</v>
      </c>
      <c r="J44" s="73" t="n">
        <f aca="false">'Додаток 3'!K64</f>
        <v>0</v>
      </c>
      <c r="K44" s="73" t="n">
        <f aca="false">'Додаток 3'!L64</f>
        <v>0</v>
      </c>
      <c r="L44" s="73" t="n">
        <f aca="false">'Додаток 3'!M64</f>
        <v>0</v>
      </c>
      <c r="M44" s="73" t="n">
        <f aca="false">'Додаток 3'!N64</f>
        <v>0</v>
      </c>
      <c r="N44" s="73" t="n">
        <f aca="false">'Додаток 3'!O64</f>
        <v>0</v>
      </c>
      <c r="O44" s="73" t="n">
        <f aca="false">'Додаток 3'!P64</f>
        <v>0</v>
      </c>
      <c r="P44" s="74" t="n">
        <f aca="false">'Додаток 3'!Q64</f>
        <v>0</v>
      </c>
      <c r="Q44" s="75" t="n">
        <f aca="false">'Додаток 3'!R64</f>
        <v>6173374</v>
      </c>
    </row>
    <row r="45" customFormat="false" ht="74.25" hidden="false" customHeight="true" outlineLevel="0" collapsed="false">
      <c r="A45" s="71"/>
      <c r="B45" s="50"/>
      <c r="C45" s="50"/>
      <c r="D45" s="111" t="str">
        <f aca="false">'Додаток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5" s="73" t="n">
        <f aca="false">'Додаток 3'!F65</f>
        <v>6173374</v>
      </c>
      <c r="F45" s="73" t="n">
        <f aca="false">'Додаток 3'!G65</f>
        <v>6173374</v>
      </c>
      <c r="G45" s="73" t="n">
        <f aca="false">'Додаток 3'!H65</f>
        <v>0</v>
      </c>
      <c r="H45" s="73" t="n">
        <f aca="false">'Додаток 3'!I65</f>
        <v>0</v>
      </c>
      <c r="I45" s="73" t="n">
        <f aca="false">'Додаток 3'!J65</f>
        <v>0</v>
      </c>
      <c r="J45" s="73" t="n">
        <f aca="false">'Додаток 3'!K65</f>
        <v>0</v>
      </c>
      <c r="K45" s="73" t="n">
        <f aca="false">'Додаток 3'!L65</f>
        <v>0</v>
      </c>
      <c r="L45" s="73" t="n">
        <f aca="false">'Додаток 3'!M65</f>
        <v>0</v>
      </c>
      <c r="M45" s="73" t="n">
        <f aca="false">'Додаток 3'!N65</f>
        <v>0</v>
      </c>
      <c r="N45" s="73" t="n">
        <f aca="false">'Додаток 3'!O65</f>
        <v>0</v>
      </c>
      <c r="O45" s="73" t="n">
        <f aca="false">'Додаток 3'!P65</f>
        <v>0</v>
      </c>
      <c r="P45" s="74" t="n">
        <f aca="false">'Додаток 3'!Q65</f>
        <v>0</v>
      </c>
      <c r="Q45" s="75" t="n">
        <f aca="false">'Додаток 3'!R65</f>
        <v>6173374</v>
      </c>
    </row>
    <row r="46" customFormat="false" ht="31.5" hidden="false" customHeight="true" outlineLevel="0" collapsed="false">
      <c r="A46" s="71"/>
      <c r="B46" s="50" t="s">
        <v>54</v>
      </c>
      <c r="C46" s="50" t="s">
        <v>50</v>
      </c>
      <c r="D46" s="57" t="str">
        <f aca="false">'Додаток 3'!E66</f>
        <v>Надання допомоги на дітей одиноким матерям</v>
      </c>
      <c r="E46" s="73" t="n">
        <f aca="false">'Додаток 3'!F66</f>
        <v>16418680</v>
      </c>
      <c r="F46" s="73" t="n">
        <f aca="false">'Додаток 3'!G66</f>
        <v>16418680</v>
      </c>
      <c r="G46" s="73" t="n">
        <f aca="false">'Додаток 3'!H66</f>
        <v>0</v>
      </c>
      <c r="H46" s="73" t="n">
        <f aca="false">'Додаток 3'!I66</f>
        <v>0</v>
      </c>
      <c r="I46" s="73" t="n">
        <f aca="false">'Додаток 3'!J66</f>
        <v>0</v>
      </c>
      <c r="J46" s="73" t="n">
        <f aca="false">'Додаток 3'!K66</f>
        <v>0</v>
      </c>
      <c r="K46" s="73" t="n">
        <f aca="false">'Додаток 3'!L66</f>
        <v>0</v>
      </c>
      <c r="L46" s="73" t="n">
        <f aca="false">'Додаток 3'!M66</f>
        <v>0</v>
      </c>
      <c r="M46" s="73" t="n">
        <f aca="false">'Додаток 3'!N66</f>
        <v>0</v>
      </c>
      <c r="N46" s="73" t="n">
        <f aca="false">'Додаток 3'!O66</f>
        <v>0</v>
      </c>
      <c r="O46" s="73" t="n">
        <f aca="false">'Додаток 3'!P66</f>
        <v>0</v>
      </c>
      <c r="P46" s="74" t="n">
        <f aca="false">'Додаток 3'!Q66</f>
        <v>0</v>
      </c>
      <c r="Q46" s="75" t="n">
        <f aca="false">'Додаток 3'!R66</f>
        <v>16418680</v>
      </c>
    </row>
    <row r="47" customFormat="false" ht="74.25" hidden="false" customHeight="true" outlineLevel="0" collapsed="false">
      <c r="A47" s="71"/>
      <c r="B47" s="50"/>
      <c r="C47" s="50"/>
      <c r="D47" s="111" t="str">
        <f aca="false">'Додаток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7" s="73" t="n">
        <f aca="false">'Додаток 3'!F67</f>
        <v>16418680</v>
      </c>
      <c r="F47" s="73" t="n">
        <f aca="false">'Додаток 3'!G67</f>
        <v>16418680</v>
      </c>
      <c r="G47" s="73" t="n">
        <f aca="false">'Додаток 3'!H67</f>
        <v>0</v>
      </c>
      <c r="H47" s="73" t="n">
        <f aca="false">'Додаток 3'!I67</f>
        <v>0</v>
      </c>
      <c r="I47" s="73" t="n">
        <f aca="false">'Додаток 3'!J67</f>
        <v>0</v>
      </c>
      <c r="J47" s="73" t="n">
        <f aca="false">'Додаток 3'!K67</f>
        <v>0</v>
      </c>
      <c r="K47" s="73" t="n">
        <f aca="false">'Додаток 3'!L67</f>
        <v>0</v>
      </c>
      <c r="L47" s="73" t="n">
        <f aca="false">'Додаток 3'!M67</f>
        <v>0</v>
      </c>
      <c r="M47" s="73" t="n">
        <f aca="false">'Додаток 3'!N67</f>
        <v>0</v>
      </c>
      <c r="N47" s="73" t="n">
        <f aca="false">'Додаток 3'!O67</f>
        <v>0</v>
      </c>
      <c r="O47" s="73" t="n">
        <f aca="false">'Додаток 3'!P67</f>
        <v>0</v>
      </c>
      <c r="P47" s="74" t="n">
        <f aca="false">'Додаток 3'!Q67</f>
        <v>0</v>
      </c>
      <c r="Q47" s="75" t="n">
        <f aca="false">'Додаток 3'!R67</f>
        <v>16418680</v>
      </c>
    </row>
    <row r="48" customFormat="false" ht="36.75" hidden="false" customHeight="true" outlineLevel="0" collapsed="false">
      <c r="A48" s="71"/>
      <c r="B48" s="50" t="s">
        <v>55</v>
      </c>
      <c r="C48" s="50" t="s">
        <v>50</v>
      </c>
      <c r="D48" s="111" t="str">
        <f aca="false">'Додаток 3'!E68</f>
        <v>Надання тимчасової державної допомоги дітям</v>
      </c>
      <c r="E48" s="73" t="n">
        <f aca="false">'Додаток 3'!F68</f>
        <v>755229</v>
      </c>
      <c r="F48" s="73" t="n">
        <f aca="false">'Додаток 3'!G68</f>
        <v>755229</v>
      </c>
      <c r="G48" s="73" t="n">
        <f aca="false">'Додаток 3'!H68</f>
        <v>0</v>
      </c>
      <c r="H48" s="73" t="n">
        <f aca="false">'Додаток 3'!I68</f>
        <v>0</v>
      </c>
      <c r="I48" s="73" t="n">
        <f aca="false">'Додаток 3'!J68</f>
        <v>0</v>
      </c>
      <c r="J48" s="73" t="n">
        <f aca="false">'Додаток 3'!K68</f>
        <v>0</v>
      </c>
      <c r="K48" s="73" t="n">
        <f aca="false">'Додаток 3'!L68</f>
        <v>0</v>
      </c>
      <c r="L48" s="73" t="n">
        <f aca="false">'Додаток 3'!M68</f>
        <v>0</v>
      </c>
      <c r="M48" s="73" t="n">
        <f aca="false">'Додаток 3'!N68</f>
        <v>0</v>
      </c>
      <c r="N48" s="73" t="n">
        <f aca="false">'Додаток 3'!O68</f>
        <v>0</v>
      </c>
      <c r="O48" s="73" t="n">
        <f aca="false">'Додаток 3'!P68</f>
        <v>0</v>
      </c>
      <c r="P48" s="74" t="n">
        <f aca="false">'Додаток 3'!Q68</f>
        <v>0</v>
      </c>
      <c r="Q48" s="75" t="n">
        <f aca="false">'Додаток 3'!R68</f>
        <v>755229</v>
      </c>
    </row>
    <row r="49" customFormat="false" ht="73.5" hidden="false" customHeight="true" outlineLevel="0" collapsed="false">
      <c r="A49" s="71"/>
      <c r="B49" s="50"/>
      <c r="C49" s="92"/>
      <c r="D49" s="111" t="str">
        <f aca="false">'Додаток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9" s="73" t="n">
        <f aca="false">'Додаток 3'!F69</f>
        <v>755229</v>
      </c>
      <c r="F49" s="73" t="n">
        <f aca="false">'Додаток 3'!G69</f>
        <v>755229</v>
      </c>
      <c r="G49" s="73" t="n">
        <f aca="false">'Додаток 3'!H69</f>
        <v>0</v>
      </c>
      <c r="H49" s="73" t="n">
        <f aca="false">'Додаток 3'!I69</f>
        <v>0</v>
      </c>
      <c r="I49" s="73" t="n">
        <f aca="false">'Додаток 3'!J69</f>
        <v>0</v>
      </c>
      <c r="J49" s="73" t="n">
        <f aca="false">'Додаток 3'!K69</f>
        <v>0</v>
      </c>
      <c r="K49" s="73" t="n">
        <f aca="false">'Додаток 3'!L69</f>
        <v>0</v>
      </c>
      <c r="L49" s="73" t="n">
        <f aca="false">'Додаток 3'!M69</f>
        <v>0</v>
      </c>
      <c r="M49" s="73" t="n">
        <f aca="false">'Додаток 3'!N69</f>
        <v>0</v>
      </c>
      <c r="N49" s="73" t="n">
        <f aca="false">'Додаток 3'!O69</f>
        <v>0</v>
      </c>
      <c r="O49" s="73" t="n">
        <f aca="false">'Додаток 3'!P69</f>
        <v>0</v>
      </c>
      <c r="P49" s="74" t="n">
        <f aca="false">'Додаток 3'!Q69</f>
        <v>0</v>
      </c>
      <c r="Q49" s="75" t="n">
        <f aca="false">'Додаток 3'!R69</f>
        <v>755229</v>
      </c>
    </row>
    <row r="50" customFormat="false" ht="31.5" hidden="false" customHeight="true" outlineLevel="0" collapsed="false">
      <c r="A50" s="71"/>
      <c r="B50" s="50" t="s">
        <v>56</v>
      </c>
      <c r="C50" s="50" t="s">
        <v>50</v>
      </c>
      <c r="D50" s="111" t="str">
        <f aca="false">'Додаток 3'!E70</f>
        <v>Надання допомоги при усиновленні дитини</v>
      </c>
      <c r="E50" s="73" t="n">
        <f aca="false">'Додаток 3'!F70</f>
        <v>1380824</v>
      </c>
      <c r="F50" s="73" t="n">
        <f aca="false">'Додаток 3'!G70</f>
        <v>1380824</v>
      </c>
      <c r="G50" s="73" t="n">
        <f aca="false">'Додаток 3'!H70</f>
        <v>0</v>
      </c>
      <c r="H50" s="73" t="n">
        <f aca="false">'Додаток 3'!I70</f>
        <v>0</v>
      </c>
      <c r="I50" s="73" t="n">
        <f aca="false">'Додаток 3'!J70</f>
        <v>0</v>
      </c>
      <c r="J50" s="73" t="n">
        <f aca="false">'Додаток 3'!K70</f>
        <v>0</v>
      </c>
      <c r="K50" s="73" t="n">
        <f aca="false">'Додаток 3'!L70</f>
        <v>0</v>
      </c>
      <c r="L50" s="73" t="n">
        <f aca="false">'Додаток 3'!M70</f>
        <v>0</v>
      </c>
      <c r="M50" s="73" t="n">
        <f aca="false">'Додаток 3'!N70</f>
        <v>0</v>
      </c>
      <c r="N50" s="73" t="n">
        <f aca="false">'Додаток 3'!O70</f>
        <v>0</v>
      </c>
      <c r="O50" s="73" t="n">
        <f aca="false">'Додаток 3'!P70</f>
        <v>0</v>
      </c>
      <c r="P50" s="74" t="n">
        <f aca="false">'Додаток 3'!Q70</f>
        <v>0</v>
      </c>
      <c r="Q50" s="75" t="n">
        <f aca="false">'Додаток 3'!R70</f>
        <v>1380824</v>
      </c>
    </row>
    <row r="51" customFormat="false" ht="84.75" hidden="false" customHeight="true" outlineLevel="0" collapsed="false">
      <c r="A51" s="71"/>
      <c r="B51" s="50"/>
      <c r="C51" s="92"/>
      <c r="D51" s="111" t="str">
        <f aca="false">'Додаток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1" s="73" t="n">
        <f aca="false">'Додаток 3'!F71</f>
        <v>1380824</v>
      </c>
      <c r="F51" s="73" t="n">
        <f aca="false">'Додаток 3'!G71</f>
        <v>1380824</v>
      </c>
      <c r="G51" s="73" t="n">
        <f aca="false">'Додаток 3'!H71</f>
        <v>0</v>
      </c>
      <c r="H51" s="73" t="n">
        <f aca="false">'Додаток 3'!I71</f>
        <v>0</v>
      </c>
      <c r="I51" s="73" t="n">
        <f aca="false">'Додаток 3'!J71</f>
        <v>0</v>
      </c>
      <c r="J51" s="73" t="n">
        <f aca="false">'Додаток 3'!K71</f>
        <v>0</v>
      </c>
      <c r="K51" s="73" t="n">
        <f aca="false">'Додаток 3'!L71</f>
        <v>0</v>
      </c>
      <c r="L51" s="73" t="n">
        <f aca="false">'Додаток 3'!M71</f>
        <v>0</v>
      </c>
      <c r="M51" s="73" t="n">
        <f aca="false">'Додаток 3'!N71</f>
        <v>0</v>
      </c>
      <c r="N51" s="73" t="n">
        <f aca="false">'Додаток 3'!O71</f>
        <v>0</v>
      </c>
      <c r="O51" s="73" t="n">
        <f aca="false">'Додаток 3'!P71</f>
        <v>0</v>
      </c>
      <c r="P51" s="74" t="n">
        <f aca="false">'Додаток 3'!Q71</f>
        <v>0</v>
      </c>
      <c r="Q51" s="75" t="n">
        <f aca="false">'Додаток 3'!R71</f>
        <v>1380824</v>
      </c>
    </row>
    <row r="52" customFormat="false" ht="46.5" hidden="false" customHeight="true" outlineLevel="0" collapsed="false">
      <c r="A52" s="71"/>
      <c r="B52" s="50" t="s">
        <v>57</v>
      </c>
      <c r="C52" s="50" t="s">
        <v>50</v>
      </c>
      <c r="D52" s="111" t="str">
        <f aca="false">'Додаток 3'!E72</f>
        <v>Надання державної соціальної допомоги малозабезпеченим сім’ям</v>
      </c>
      <c r="E52" s="73" t="n">
        <f aca="false">'Додаток 3'!F72</f>
        <v>12215653</v>
      </c>
      <c r="F52" s="73" t="n">
        <f aca="false">'Додаток 3'!G72</f>
        <v>12215653</v>
      </c>
      <c r="G52" s="73" t="n">
        <f aca="false">'Додаток 3'!H72</f>
        <v>0</v>
      </c>
      <c r="H52" s="73" t="n">
        <f aca="false">'Додаток 3'!I72</f>
        <v>0</v>
      </c>
      <c r="I52" s="73" t="n">
        <f aca="false">'Додаток 3'!J72</f>
        <v>0</v>
      </c>
      <c r="J52" s="73" t="n">
        <f aca="false">'Додаток 3'!K72</f>
        <v>0</v>
      </c>
      <c r="K52" s="73" t="n">
        <f aca="false">'Додаток 3'!L72</f>
        <v>0</v>
      </c>
      <c r="L52" s="73" t="n">
        <f aca="false">'Додаток 3'!M72</f>
        <v>0</v>
      </c>
      <c r="M52" s="73" t="n">
        <f aca="false">'Додаток 3'!N72</f>
        <v>0</v>
      </c>
      <c r="N52" s="73" t="n">
        <f aca="false">'Додаток 3'!O72</f>
        <v>0</v>
      </c>
      <c r="O52" s="73" t="n">
        <f aca="false">'Додаток 3'!P72</f>
        <v>0</v>
      </c>
      <c r="P52" s="74" t="n">
        <f aca="false">'Додаток 3'!Q72</f>
        <v>0</v>
      </c>
      <c r="Q52" s="75" t="n">
        <f aca="false">'Додаток 3'!R72</f>
        <v>12215653</v>
      </c>
    </row>
    <row r="53" customFormat="false" ht="81" hidden="false" customHeight="true" outlineLevel="0" collapsed="false">
      <c r="A53" s="71"/>
      <c r="B53" s="50"/>
      <c r="C53" s="92"/>
      <c r="D53" s="111" t="str">
        <f aca="false">'Додаток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3" s="73" t="n">
        <f aca="false">'Додаток 3'!F73</f>
        <v>12215653</v>
      </c>
      <c r="F53" s="73" t="n">
        <f aca="false">'Додаток 3'!G73</f>
        <v>12215653</v>
      </c>
      <c r="G53" s="73" t="n">
        <f aca="false">'Додаток 3'!H73</f>
        <v>0</v>
      </c>
      <c r="H53" s="73" t="n">
        <f aca="false">'Додаток 3'!I73</f>
        <v>0</v>
      </c>
      <c r="I53" s="73" t="n">
        <f aca="false">'Додаток 3'!J73</f>
        <v>0</v>
      </c>
      <c r="J53" s="73" t="n">
        <f aca="false">'Додаток 3'!K73</f>
        <v>0</v>
      </c>
      <c r="K53" s="73" t="n">
        <f aca="false">'Додаток 3'!L73</f>
        <v>0</v>
      </c>
      <c r="L53" s="73" t="n">
        <f aca="false">'Додаток 3'!M73</f>
        <v>0</v>
      </c>
      <c r="M53" s="73" t="n">
        <f aca="false">'Додаток 3'!N73</f>
        <v>0</v>
      </c>
      <c r="N53" s="73" t="n">
        <f aca="false">'Додаток 3'!O73</f>
        <v>0</v>
      </c>
      <c r="O53" s="73" t="n">
        <f aca="false">'Додаток 3'!P73</f>
        <v>0</v>
      </c>
      <c r="P53" s="74" t="n">
        <f aca="false">'Додаток 3'!Q73</f>
        <v>0</v>
      </c>
      <c r="Q53" s="75" t="n">
        <f aca="false">'Додаток 3'!R73</f>
        <v>12215653</v>
      </c>
    </row>
    <row r="54" customFormat="false" ht="81" hidden="false" customHeight="true" outlineLevel="0" collapsed="false">
      <c r="A54" s="71"/>
      <c r="B54" s="50" t="s">
        <v>58</v>
      </c>
      <c r="C54" s="50" t="s">
        <v>32</v>
      </c>
      <c r="D54" s="111" t="str">
        <f aca="false">'Додаток 3'!E74</f>
        <v>Надання державної соціальної допомоги інвалідам з дитинства та дітям-інвалідам</v>
      </c>
      <c r="E54" s="73" t="n">
        <f aca="false">'Додаток 3'!F74</f>
        <v>21571017</v>
      </c>
      <c r="F54" s="73" t="n">
        <f aca="false">'Додаток 3'!G74</f>
        <v>21571017</v>
      </c>
      <c r="G54" s="73" t="n">
        <f aca="false">'Додаток 3'!H74</f>
        <v>0</v>
      </c>
      <c r="H54" s="73" t="n">
        <f aca="false">'Додаток 3'!I74</f>
        <v>0</v>
      </c>
      <c r="I54" s="73" t="n">
        <f aca="false">'Додаток 3'!J74</f>
        <v>0</v>
      </c>
      <c r="J54" s="73" t="n">
        <f aca="false">'Додаток 3'!K74</f>
        <v>0</v>
      </c>
      <c r="K54" s="73" t="n">
        <f aca="false">'Додаток 3'!L74</f>
        <v>0</v>
      </c>
      <c r="L54" s="73" t="n">
        <f aca="false">'Додаток 3'!M74</f>
        <v>0</v>
      </c>
      <c r="M54" s="73" t="n">
        <f aca="false">'Додаток 3'!N74</f>
        <v>0</v>
      </c>
      <c r="N54" s="73" t="n">
        <f aca="false">'Додаток 3'!O74</f>
        <v>0</v>
      </c>
      <c r="O54" s="73" t="n">
        <f aca="false">'Додаток 3'!P74</f>
        <v>0</v>
      </c>
      <c r="P54" s="74" t="n">
        <f aca="false">'Додаток 3'!Q74</f>
        <v>0</v>
      </c>
      <c r="Q54" s="75" t="n">
        <f aca="false">'Додаток 3'!R74</f>
        <v>21571017</v>
      </c>
    </row>
    <row r="55" customFormat="false" ht="63.75" hidden="false" customHeight="true" outlineLevel="0" collapsed="false">
      <c r="A55" s="97"/>
      <c r="B55" s="78"/>
      <c r="C55" s="112"/>
      <c r="D55" s="98" t="str">
        <f aca="false">'Додаток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5" s="80" t="n">
        <f aca="false">'Додаток 3'!F75</f>
        <v>21571017</v>
      </c>
      <c r="F55" s="80" t="n">
        <f aca="false">'Додаток 3'!G75</f>
        <v>21571017</v>
      </c>
      <c r="G55" s="80" t="n">
        <f aca="false">'Додаток 3'!H75</f>
        <v>0</v>
      </c>
      <c r="H55" s="80" t="n">
        <f aca="false">'Додаток 3'!I75</f>
        <v>0</v>
      </c>
      <c r="I55" s="80" t="n">
        <f aca="false">'Додаток 3'!J75</f>
        <v>0</v>
      </c>
      <c r="J55" s="80" t="n">
        <f aca="false">'Додаток 3'!K75</f>
        <v>0</v>
      </c>
      <c r="K55" s="80" t="n">
        <f aca="false">'Додаток 3'!L75</f>
        <v>0</v>
      </c>
      <c r="L55" s="80" t="n">
        <f aca="false">'Додаток 3'!M75</f>
        <v>0</v>
      </c>
      <c r="M55" s="80" t="n">
        <f aca="false">'Додаток 3'!N75</f>
        <v>0</v>
      </c>
      <c r="N55" s="80" t="n">
        <f aca="false">'Додаток 3'!O75</f>
        <v>0</v>
      </c>
      <c r="O55" s="80" t="n">
        <f aca="false">'Додаток 3'!P75</f>
        <v>0</v>
      </c>
      <c r="P55" s="81" t="n">
        <f aca="false">'Додаток 3'!Q75</f>
        <v>0</v>
      </c>
      <c r="Q55" s="82" t="n">
        <f aca="false">'Додаток 3'!R75</f>
        <v>21571017</v>
      </c>
    </row>
    <row r="56" customFormat="false" ht="48" hidden="false" customHeight="true" outlineLevel="0" collapsed="false">
      <c r="A56" s="83"/>
      <c r="B56" s="84" t="s">
        <v>59</v>
      </c>
      <c r="C56" s="85" t="s">
        <v>32</v>
      </c>
      <c r="D56" s="107" t="str">
        <f aca="false">'Додаток 3'!E76</f>
        <v>Надання допомоги по догляду за інвалідами I чи II групи внаслідок психічного розладу</v>
      </c>
      <c r="E56" s="108" t="n">
        <f aca="false">'Додаток 3'!F76</f>
        <v>4193560</v>
      </c>
      <c r="F56" s="108" t="n">
        <f aca="false">'Додаток 3'!G76</f>
        <v>4193560</v>
      </c>
      <c r="G56" s="108" t="n">
        <f aca="false">'Додаток 3'!H76</f>
        <v>0</v>
      </c>
      <c r="H56" s="108" t="n">
        <f aca="false">'Додаток 3'!I76</f>
        <v>0</v>
      </c>
      <c r="I56" s="108" t="n">
        <f aca="false">'Додаток 3'!J76</f>
        <v>0</v>
      </c>
      <c r="J56" s="108" t="n">
        <f aca="false">'Додаток 3'!K76</f>
        <v>0</v>
      </c>
      <c r="K56" s="108" t="n">
        <f aca="false">'Додаток 3'!L76</f>
        <v>0</v>
      </c>
      <c r="L56" s="108" t="n">
        <f aca="false">'Додаток 3'!M76</f>
        <v>0</v>
      </c>
      <c r="M56" s="108" t="n">
        <f aca="false">'Додаток 3'!N76</f>
        <v>0</v>
      </c>
      <c r="N56" s="108" t="n">
        <f aca="false">'Додаток 3'!O76</f>
        <v>0</v>
      </c>
      <c r="O56" s="108" t="n">
        <f aca="false">'Додаток 3'!P76</f>
        <v>0</v>
      </c>
      <c r="P56" s="109" t="n">
        <f aca="false">'Додаток 3'!Q76</f>
        <v>0</v>
      </c>
      <c r="Q56" s="110" t="n">
        <f aca="false">'Додаток 3'!R76</f>
        <v>4193560</v>
      </c>
    </row>
    <row r="57" customFormat="false" ht="84.75" hidden="false" customHeight="true" outlineLevel="0" collapsed="false">
      <c r="A57" s="83"/>
      <c r="B57" s="84"/>
      <c r="C57" s="92"/>
      <c r="D57" s="111" t="str">
        <f aca="false">'Додаток 3'!E77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7" s="73" t="n">
        <f aca="false">'Додаток 3'!F77</f>
        <v>4193560</v>
      </c>
      <c r="F57" s="73" t="n">
        <f aca="false">'Додаток 3'!G77</f>
        <v>4193560</v>
      </c>
      <c r="G57" s="73" t="n">
        <f aca="false">'Додаток 3'!H77</f>
        <v>0</v>
      </c>
      <c r="H57" s="73" t="n">
        <f aca="false">'Додаток 3'!I77</f>
        <v>0</v>
      </c>
      <c r="I57" s="73" t="n">
        <f aca="false">'Додаток 3'!J77</f>
        <v>0</v>
      </c>
      <c r="J57" s="73" t="n">
        <f aca="false">'Додаток 3'!K77</f>
        <v>0</v>
      </c>
      <c r="K57" s="73" t="n">
        <f aca="false">'Додаток 3'!L77</f>
        <v>0</v>
      </c>
      <c r="L57" s="73" t="n">
        <f aca="false">'Додаток 3'!M77</f>
        <v>0</v>
      </c>
      <c r="M57" s="73" t="n">
        <f aca="false">'Додаток 3'!N77</f>
        <v>0</v>
      </c>
      <c r="N57" s="73" t="n">
        <f aca="false">'Додаток 3'!O77</f>
        <v>0</v>
      </c>
      <c r="O57" s="73" t="n">
        <f aca="false">'Додаток 3'!P77</f>
        <v>0</v>
      </c>
      <c r="P57" s="74" t="n">
        <f aca="false">'Додаток 3'!Q77</f>
        <v>0</v>
      </c>
      <c r="Q57" s="75" t="n">
        <f aca="false">'Додаток 3'!R77</f>
        <v>4193560</v>
      </c>
    </row>
    <row r="58" customFormat="false" ht="57" hidden="false" customHeight="true" outlineLevel="0" collapsed="false">
      <c r="A58" s="113"/>
      <c r="B58" s="114" t="n">
        <v>3104</v>
      </c>
      <c r="C58" s="50" t="s">
        <v>60</v>
      </c>
      <c r="D58" s="111" t="str">
        <f aca="false">'Додаток 3'!E78</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73" t="n">
        <f aca="false">'Додаток 3'!F78</f>
        <v>6099036</v>
      </c>
      <c r="F58" s="73" t="n">
        <f aca="false">'Додаток 3'!G78</f>
        <v>6099036</v>
      </c>
      <c r="G58" s="73" t="n">
        <f aca="false">'Додаток 3'!H78</f>
        <v>4505056</v>
      </c>
      <c r="H58" s="73" t="n">
        <f aca="false">'Додаток 3'!I78</f>
        <v>199377</v>
      </c>
      <c r="I58" s="73" t="n">
        <f aca="false">'Додаток 3'!J78</f>
        <v>0</v>
      </c>
      <c r="J58" s="73" t="n">
        <f aca="false">'Додаток 3'!K78</f>
        <v>57740</v>
      </c>
      <c r="K58" s="73" t="n">
        <f aca="false">'Додаток 3'!L78</f>
        <v>57740</v>
      </c>
      <c r="L58" s="73" t="n">
        <f aca="false">'Додаток 3'!M78</f>
        <v>42808</v>
      </c>
      <c r="M58" s="73" t="n">
        <f aca="false">'Додаток 3'!N78</f>
        <v>0</v>
      </c>
      <c r="N58" s="73" t="n">
        <f aca="false">'Додаток 3'!O78</f>
        <v>0</v>
      </c>
      <c r="O58" s="73" t="n">
        <f aca="false">'Додаток 3'!P78</f>
        <v>0</v>
      </c>
      <c r="P58" s="74" t="n">
        <f aca="false">'Додаток 3'!Q78</f>
        <v>0</v>
      </c>
      <c r="Q58" s="75" t="n">
        <f aca="false">'Додаток 3'!R78</f>
        <v>6156776</v>
      </c>
    </row>
    <row r="59" customFormat="false" ht="57" hidden="false" customHeight="true" outlineLevel="0" collapsed="false">
      <c r="A59" s="113"/>
      <c r="B59" s="114" t="n">
        <v>3112</v>
      </c>
      <c r="C59" s="50" t="s">
        <v>50</v>
      </c>
      <c r="D59" s="111" t="str">
        <f aca="false">'Додаток 3'!E100</f>
        <v>Заходи державної політики з питань дітей та їх соціального захисту</v>
      </c>
      <c r="E59" s="73" t="n">
        <f aca="false">'Додаток 3'!F100</f>
        <v>41040</v>
      </c>
      <c r="F59" s="73" t="n">
        <f aca="false">'Додаток 3'!G100</f>
        <v>41040</v>
      </c>
      <c r="G59" s="73" t="n">
        <f aca="false">'Додаток 3'!H100</f>
        <v>0</v>
      </c>
      <c r="H59" s="73" t="n">
        <f aca="false">'Додаток 3'!I100</f>
        <v>0</v>
      </c>
      <c r="I59" s="73" t="n">
        <f aca="false">'Додаток 3'!J100</f>
        <v>0</v>
      </c>
      <c r="J59" s="73" t="n">
        <f aca="false">'Додаток 3'!K100</f>
        <v>0</v>
      </c>
      <c r="K59" s="73" t="n">
        <f aca="false">'Додаток 3'!L100</f>
        <v>0</v>
      </c>
      <c r="L59" s="73" t="n">
        <f aca="false">'Додаток 3'!M100</f>
        <v>0</v>
      </c>
      <c r="M59" s="73" t="n">
        <f aca="false">'Додаток 3'!N100</f>
        <v>0</v>
      </c>
      <c r="N59" s="73" t="n">
        <f aca="false">'Додаток 3'!O100</f>
        <v>0</v>
      </c>
      <c r="O59" s="73" t="n">
        <f aca="false">'Додаток 3'!P100</f>
        <v>0</v>
      </c>
      <c r="P59" s="74" t="n">
        <f aca="false">'Додаток 3'!Q100</f>
        <v>0</v>
      </c>
      <c r="Q59" s="75" t="n">
        <f aca="false">'Додаток 3'!R100</f>
        <v>41040</v>
      </c>
    </row>
    <row r="60" customFormat="false" ht="57" hidden="false" customHeight="true" outlineLevel="0" collapsed="false">
      <c r="A60" s="113"/>
      <c r="B60" s="114" t="n">
        <v>3131</v>
      </c>
      <c r="C60" s="50" t="s">
        <v>50</v>
      </c>
      <c r="D60" s="111" t="str">
        <f aca="false">'Додаток 3'!E19</f>
        <v>Центри соціальних служб для сім"ї, дітей та молоді </v>
      </c>
      <c r="E60" s="73" t="n">
        <f aca="false">'Додаток 3'!F19</f>
        <v>1125154</v>
      </c>
      <c r="F60" s="73" t="n">
        <f aca="false">'Додаток 3'!G19</f>
        <v>1125154</v>
      </c>
      <c r="G60" s="73" t="n">
        <f aca="false">'Додаток 3'!H19</f>
        <v>851876</v>
      </c>
      <c r="H60" s="73" t="n">
        <f aca="false">'Додаток 3'!I19</f>
        <v>60268</v>
      </c>
      <c r="I60" s="73" t="n">
        <f aca="false">'Додаток 3'!J19</f>
        <v>0</v>
      </c>
      <c r="J60" s="73" t="n">
        <f aca="false">'Додаток 3'!K19</f>
        <v>0</v>
      </c>
      <c r="K60" s="73" t="n">
        <f aca="false">'Додаток 3'!L19</f>
        <v>0</v>
      </c>
      <c r="L60" s="73" t="n">
        <f aca="false">'Додаток 3'!M19</f>
        <v>0</v>
      </c>
      <c r="M60" s="73" t="n">
        <f aca="false">'Додаток 3'!N19</f>
        <v>0</v>
      </c>
      <c r="N60" s="73" t="n">
        <f aca="false">'Додаток 3'!O19</f>
        <v>0</v>
      </c>
      <c r="O60" s="73" t="n">
        <f aca="false">'Додаток 3'!P19</f>
        <v>0</v>
      </c>
      <c r="P60" s="74" t="n">
        <f aca="false">'Додаток 3'!Q19</f>
        <v>0</v>
      </c>
      <c r="Q60" s="75" t="n">
        <f aca="false">'Додаток 3'!R19</f>
        <v>1125154</v>
      </c>
    </row>
    <row r="61" customFormat="false" ht="57" hidden="false" customHeight="true" outlineLevel="0" collapsed="false">
      <c r="A61" s="54"/>
      <c r="B61" s="115" t="n">
        <v>3143</v>
      </c>
      <c r="C61" s="50" t="s">
        <v>50</v>
      </c>
      <c r="D61" s="111" t="str">
        <f aca="false">'Додаток 3'!E20</f>
        <v>Інші заходи та заклади молодіжної політики</v>
      </c>
      <c r="E61" s="73" t="n">
        <f aca="false">'Додаток 3'!F20</f>
        <v>31960</v>
      </c>
      <c r="F61" s="73" t="n">
        <f aca="false">'Додаток 3'!G20</f>
        <v>31960</v>
      </c>
      <c r="G61" s="73" t="n">
        <f aca="false">'Додаток 3'!H20</f>
        <v>0</v>
      </c>
      <c r="H61" s="73" t="n">
        <f aca="false">'Додаток 3'!I20</f>
        <v>0</v>
      </c>
      <c r="I61" s="73" t="n">
        <f aca="false">'Додаток 3'!J20</f>
        <v>0</v>
      </c>
      <c r="J61" s="73" t="n">
        <f aca="false">'Додаток 3'!K20</f>
        <v>0</v>
      </c>
      <c r="K61" s="73" t="n">
        <f aca="false">'Додаток 3'!L20</f>
        <v>0</v>
      </c>
      <c r="L61" s="73" t="n">
        <f aca="false">'Додаток 3'!M20</f>
        <v>0</v>
      </c>
      <c r="M61" s="73" t="n">
        <f aca="false">'Додаток 3'!N20</f>
        <v>0</v>
      </c>
      <c r="N61" s="73" t="n">
        <f aca="false">'Додаток 3'!O20</f>
        <v>0</v>
      </c>
      <c r="O61" s="73" t="n">
        <f aca="false">'Додаток 3'!P20</f>
        <v>0</v>
      </c>
      <c r="P61" s="74" t="n">
        <f aca="false">'Додаток 3'!Q20</f>
        <v>0</v>
      </c>
      <c r="Q61" s="75" t="n">
        <f aca="false">'Додаток 3'!R20</f>
        <v>31960</v>
      </c>
    </row>
    <row r="62" customFormat="false" ht="57" hidden="false" customHeight="true" outlineLevel="0" collapsed="false">
      <c r="A62" s="54"/>
      <c r="B62" s="115" t="n">
        <v>3181</v>
      </c>
      <c r="C62" s="50" t="s">
        <v>32</v>
      </c>
      <c r="D62" s="111" t="str">
        <f aca="false">'Додаток 3'!E79</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2" s="73" t="n">
        <f aca="false">'Додаток 3'!F79</f>
        <v>219974</v>
      </c>
      <c r="F62" s="73" t="n">
        <f aca="false">'Додаток 3'!G79</f>
        <v>219974</v>
      </c>
      <c r="G62" s="73" t="n">
        <f aca="false">'Додаток 3'!H79</f>
        <v>0</v>
      </c>
      <c r="H62" s="73" t="n">
        <f aca="false">'Додаток 3'!I79</f>
        <v>0</v>
      </c>
      <c r="I62" s="73" t="n">
        <f aca="false">'Додаток 3'!J79</f>
        <v>0</v>
      </c>
      <c r="J62" s="73" t="n">
        <f aca="false">'Додаток 3'!K79</f>
        <v>0</v>
      </c>
      <c r="K62" s="73" t="n">
        <f aca="false">'Додаток 3'!L79</f>
        <v>0</v>
      </c>
      <c r="L62" s="73" t="n">
        <f aca="false">'Додаток 3'!M79</f>
        <v>0</v>
      </c>
      <c r="M62" s="73" t="n">
        <f aca="false">'Додаток 3'!N79</f>
        <v>0</v>
      </c>
      <c r="N62" s="73" t="n">
        <f aca="false">'Додаток 3'!O79</f>
        <v>0</v>
      </c>
      <c r="O62" s="73" t="n">
        <f aca="false">'Додаток 3'!P79</f>
        <v>0</v>
      </c>
      <c r="P62" s="74" t="n">
        <f aca="false">'Додаток 3'!Q79</f>
        <v>0</v>
      </c>
      <c r="Q62" s="75" t="n">
        <f aca="false">'Додаток 3'!R79</f>
        <v>219974</v>
      </c>
    </row>
    <row r="63" customFormat="false" ht="57.75" hidden="false" customHeight="true" outlineLevel="0" collapsed="false">
      <c r="A63" s="71"/>
      <c r="B63" s="50" t="s">
        <v>61</v>
      </c>
      <c r="C63" s="50" t="s">
        <v>39</v>
      </c>
      <c r="D63" s="111" t="str">
        <f aca="false">'Додаток 3'!E80</f>
        <v>Надання фінансової  підтримки громадським організаціям інвалідів і ветеранів, діяльність яких має соціальну спрямованість</v>
      </c>
      <c r="E63" s="73" t="n">
        <f aca="false">'Додаток 3'!F80</f>
        <v>322061</v>
      </c>
      <c r="F63" s="73" t="n">
        <f aca="false">'Додаток 3'!G80</f>
        <v>322061</v>
      </c>
      <c r="G63" s="73" t="n">
        <f aca="false">'Додаток 3'!H80</f>
        <v>0</v>
      </c>
      <c r="H63" s="73" t="n">
        <f aca="false">'Додаток 3'!I80</f>
        <v>0</v>
      </c>
      <c r="I63" s="73" t="n">
        <f aca="false">'Додаток 3'!J80</f>
        <v>0</v>
      </c>
      <c r="J63" s="73" t="n">
        <f aca="false">'Додаток 3'!K80</f>
        <v>0</v>
      </c>
      <c r="K63" s="73" t="n">
        <f aca="false">'Додаток 3'!L80</f>
        <v>0</v>
      </c>
      <c r="L63" s="73" t="n">
        <f aca="false">'Додаток 3'!M80</f>
        <v>0</v>
      </c>
      <c r="M63" s="73" t="n">
        <f aca="false">'Додаток 3'!N80</f>
        <v>0</v>
      </c>
      <c r="N63" s="73" t="n">
        <f aca="false">'Додаток 3'!O80</f>
        <v>0</v>
      </c>
      <c r="O63" s="73" t="n">
        <f aca="false">'Додаток 3'!P80</f>
        <v>0</v>
      </c>
      <c r="P63" s="74" t="n">
        <f aca="false">'Додаток 3'!Q80</f>
        <v>0</v>
      </c>
      <c r="Q63" s="75" t="n">
        <f aca="false">'Додаток 3'!R80</f>
        <v>322061</v>
      </c>
    </row>
    <row r="64" customFormat="false" ht="47.25" hidden="false" customHeight="true" outlineLevel="0" collapsed="false">
      <c r="A64" s="113"/>
      <c r="B64" s="61" t="s">
        <v>62</v>
      </c>
      <c r="C64" s="50" t="s">
        <v>63</v>
      </c>
      <c r="D64" s="111" t="str">
        <f aca="false">'Додаток 3'!E81</f>
        <v>Організація та проведення громадських робіт</v>
      </c>
      <c r="E64" s="73" t="n">
        <f aca="false">'Додаток 3'!F81</f>
        <v>42225</v>
      </c>
      <c r="F64" s="73" t="n">
        <f aca="false">'Додаток 3'!G82</f>
        <v>42225</v>
      </c>
      <c r="G64" s="73" t="n">
        <f aca="false">'Додаток 3'!H82</f>
        <v>34611</v>
      </c>
      <c r="H64" s="73" t="n">
        <f aca="false">'Додаток 3'!I82</f>
        <v>0</v>
      </c>
      <c r="I64" s="73" t="n">
        <f aca="false">'Додаток 3'!J82</f>
        <v>0</v>
      </c>
      <c r="J64" s="73" t="n">
        <f aca="false">'Додаток 3'!K82</f>
        <v>0</v>
      </c>
      <c r="K64" s="73" t="n">
        <f aca="false">'Додаток 3'!L82</f>
        <v>0</v>
      </c>
      <c r="L64" s="73" t="n">
        <f aca="false">'Додаток 3'!M82</f>
        <v>0</v>
      </c>
      <c r="M64" s="73" t="n">
        <f aca="false">'Додаток 3'!N82</f>
        <v>0</v>
      </c>
      <c r="N64" s="73" t="n">
        <f aca="false">'Додаток 3'!O82</f>
        <v>0</v>
      </c>
      <c r="O64" s="73" t="n">
        <f aca="false">'Додаток 3'!P82</f>
        <v>0</v>
      </c>
      <c r="P64" s="74" t="n">
        <f aca="false">'Додаток 3'!Q82</f>
        <v>0</v>
      </c>
      <c r="Q64" s="75" t="n">
        <f aca="false">'Додаток 3'!R82</f>
        <v>42225</v>
      </c>
    </row>
    <row r="65" customFormat="false" ht="39" hidden="false" customHeight="true" outlineLevel="0" collapsed="false">
      <c r="A65" s="113"/>
      <c r="B65" s="55"/>
      <c r="C65" s="50"/>
      <c r="D65" s="111" t="str">
        <f aca="false">'Додаток 3'!E82</f>
        <v>в тому числі субвенція з міського бюджету</v>
      </c>
      <c r="E65" s="73" t="n">
        <f aca="false">'Додаток 3'!F82</f>
        <v>42225</v>
      </c>
      <c r="F65" s="73" t="n">
        <f aca="false">'Додаток 3'!G82</f>
        <v>42225</v>
      </c>
      <c r="G65" s="73" t="n">
        <f aca="false">'Додаток 3'!H82</f>
        <v>34611</v>
      </c>
      <c r="H65" s="73" t="n">
        <f aca="false">'Додаток 3'!I82</f>
        <v>0</v>
      </c>
      <c r="I65" s="73" t="n">
        <f aca="false">'Додаток 3'!J82</f>
        <v>0</v>
      </c>
      <c r="J65" s="73" t="n">
        <f aca="false">'Додаток 3'!K82</f>
        <v>0</v>
      </c>
      <c r="K65" s="73" t="n">
        <f aca="false">'Додаток 3'!L82</f>
        <v>0</v>
      </c>
      <c r="L65" s="73" t="n">
        <f aca="false">'Додаток 3'!M82</f>
        <v>0</v>
      </c>
      <c r="M65" s="73" t="n">
        <f aca="false">'Додаток 3'!N82</f>
        <v>0</v>
      </c>
      <c r="N65" s="73" t="n">
        <f aca="false">'Додаток 3'!O82</f>
        <v>0</v>
      </c>
      <c r="O65" s="73" t="n">
        <f aca="false">'Додаток 3'!P82</f>
        <v>0</v>
      </c>
      <c r="P65" s="74" t="n">
        <f aca="false">'Додаток 3'!Q82</f>
        <v>0</v>
      </c>
      <c r="Q65" s="75" t="n">
        <f aca="false">'Додаток 3'!R82</f>
        <v>42225</v>
      </c>
    </row>
    <row r="66" customFormat="false" ht="33.75" hidden="false" customHeight="true" outlineLevel="0" collapsed="false">
      <c r="A66" s="71"/>
      <c r="B66" s="50" t="s">
        <v>64</v>
      </c>
      <c r="C66" s="50" t="s">
        <v>65</v>
      </c>
      <c r="D66" s="111" t="str">
        <f aca="false">'Додаток 3'!E83</f>
        <v>Інші видатки на соціальний захист населення</v>
      </c>
      <c r="E66" s="73" t="n">
        <f aca="false">'Додаток 3'!F83</f>
        <v>1953759</v>
      </c>
      <c r="F66" s="73" t="n">
        <f aca="false">'Додаток 3'!G83</f>
        <v>1953759</v>
      </c>
      <c r="G66" s="73" t="n">
        <f aca="false">'Додаток 3'!H83</f>
        <v>0</v>
      </c>
      <c r="H66" s="73" t="n">
        <f aca="false">'Додаток 3'!I83</f>
        <v>0</v>
      </c>
      <c r="I66" s="73" t="n">
        <f aca="false">'Додаток 3'!J83</f>
        <v>0</v>
      </c>
      <c r="J66" s="73" t="n">
        <f aca="false">'Додаток 3'!K83</f>
        <v>0</v>
      </c>
      <c r="K66" s="73" t="n">
        <f aca="false">'Додаток 3'!L83</f>
        <v>0</v>
      </c>
      <c r="L66" s="73" t="n">
        <f aca="false">'Додаток 3'!M83</f>
        <v>0</v>
      </c>
      <c r="M66" s="73" t="n">
        <f aca="false">'Додаток 3'!N83</f>
        <v>0</v>
      </c>
      <c r="N66" s="73" t="n">
        <f aca="false">'Додаток 3'!O83</f>
        <v>0</v>
      </c>
      <c r="O66" s="73" t="n">
        <f aca="false">'Додаток 3'!P83</f>
        <v>0</v>
      </c>
      <c r="P66" s="74" t="n">
        <f aca="false">'Додаток 3'!Q83</f>
        <v>0</v>
      </c>
      <c r="Q66" s="75" t="n">
        <f aca="false">'Додаток 3'!R83</f>
        <v>1953759</v>
      </c>
    </row>
    <row r="67" customFormat="false" ht="45" hidden="false" customHeight="true" outlineLevel="0" collapsed="false">
      <c r="A67" s="71"/>
      <c r="B67" s="71"/>
      <c r="C67" s="71"/>
      <c r="D67" s="116" t="str">
        <f aca="false">'Додаток 3'!E84</f>
        <v>в тому числі за рахунок субвенції з міського бюджету</v>
      </c>
      <c r="E67" s="117" t="n">
        <f aca="false">'Додаток 3'!F84</f>
        <v>1923759</v>
      </c>
      <c r="F67" s="117" t="n">
        <f aca="false">'Додаток 3'!G84</f>
        <v>1923759</v>
      </c>
      <c r="G67" s="117" t="n">
        <f aca="false">'Додаток 3'!H84</f>
        <v>0</v>
      </c>
      <c r="H67" s="117" t="n">
        <f aca="false">'Додаток 3'!I84</f>
        <v>0</v>
      </c>
      <c r="I67" s="117" t="n">
        <f aca="false">'Додаток 3'!J84</f>
        <v>0</v>
      </c>
      <c r="J67" s="117" t="n">
        <f aca="false">'Додаток 3'!K84</f>
        <v>0</v>
      </c>
      <c r="K67" s="117" t="n">
        <f aca="false">'Додаток 3'!L84</f>
        <v>0</v>
      </c>
      <c r="L67" s="117" t="n">
        <f aca="false">'Додаток 3'!M84</f>
        <v>0</v>
      </c>
      <c r="M67" s="117" t="n">
        <f aca="false">'Додаток 3'!N84</f>
        <v>0</v>
      </c>
      <c r="N67" s="117" t="n">
        <f aca="false">'Додаток 3'!O84</f>
        <v>0</v>
      </c>
      <c r="O67" s="117" t="n">
        <f aca="false">'Додаток 3'!P84</f>
        <v>0</v>
      </c>
      <c r="P67" s="118" t="n">
        <f aca="false">'Додаток 3'!Q84</f>
        <v>0</v>
      </c>
      <c r="Q67" s="119" t="n">
        <f aca="false">'Додаток 3'!R84</f>
        <v>1923759</v>
      </c>
    </row>
    <row r="68" customFormat="false" ht="48.75" hidden="false" customHeight="true" outlineLevel="0" collapsed="false">
      <c r="A68" s="120"/>
      <c r="B68" s="30" t="s">
        <v>66</v>
      </c>
      <c r="C68" s="121"/>
      <c r="D68" s="32" t="str">
        <f aca="false">'Додаток 3'!E21</f>
        <v>Культура і мистецтво</v>
      </c>
      <c r="E68" s="67" t="n">
        <f aca="false">'Додаток 3'!F21</f>
        <v>143723</v>
      </c>
      <c r="F68" s="67" t="n">
        <f aca="false">'Додаток 3'!G21</f>
        <v>143723</v>
      </c>
      <c r="G68" s="67" t="n">
        <f aca="false">'Додаток 3'!H21</f>
        <v>0</v>
      </c>
      <c r="H68" s="67" t="n">
        <f aca="false">'Додаток 3'!I21</f>
        <v>0</v>
      </c>
      <c r="I68" s="67" t="n">
        <f aca="false">'Додаток 3'!J21</f>
        <v>0</v>
      </c>
      <c r="J68" s="67" t="n">
        <f aca="false">'Додаток 3'!K21</f>
        <v>0</v>
      </c>
      <c r="K68" s="67" t="n">
        <f aca="false">'Додаток 3'!L21</f>
        <v>0</v>
      </c>
      <c r="L68" s="67" t="n">
        <f aca="false">'Додаток 3'!M21</f>
        <v>0</v>
      </c>
      <c r="M68" s="67" t="n">
        <f aca="false">'Додаток 3'!N21</f>
        <v>0</v>
      </c>
      <c r="N68" s="67" t="n">
        <f aca="false">'Додаток 3'!O21</f>
        <v>0</v>
      </c>
      <c r="O68" s="67" t="n">
        <f aca="false">'Додаток 3'!P21</f>
        <v>0</v>
      </c>
      <c r="P68" s="68" t="n">
        <f aca="false">'Додаток 3'!Q21</f>
        <v>0</v>
      </c>
      <c r="Q68" s="69" t="n">
        <f aca="false">'Додаток 3'!R21</f>
        <v>143723</v>
      </c>
    </row>
    <row r="69" customFormat="false" ht="40.5" hidden="false" customHeight="true" outlineLevel="0" collapsed="false">
      <c r="A69" s="56"/>
      <c r="B69" s="70" t="s">
        <v>67</v>
      </c>
      <c r="C69" s="70" t="s">
        <v>68</v>
      </c>
      <c r="D69" s="122" t="s">
        <v>69</v>
      </c>
      <c r="E69" s="58" t="n">
        <f aca="false">'Додаток 3'!F22</f>
        <v>143723</v>
      </c>
      <c r="F69" s="58" t="n">
        <f aca="false">'Додаток 3'!G22</f>
        <v>143723</v>
      </c>
      <c r="G69" s="58" t="n">
        <f aca="false">'Додаток 3'!H22</f>
        <v>0</v>
      </c>
      <c r="H69" s="58" t="n">
        <f aca="false">'Додаток 3'!I22</f>
        <v>0</v>
      </c>
      <c r="I69" s="58" t="n">
        <f aca="false">'Додаток 3'!J22</f>
        <v>0</v>
      </c>
      <c r="J69" s="58" t="n">
        <f aca="false">'Додаток 3'!K22</f>
        <v>0</v>
      </c>
      <c r="K69" s="58" t="n">
        <f aca="false">'Додаток 3'!L22</f>
        <v>0</v>
      </c>
      <c r="L69" s="58" t="n">
        <f aca="false">'Додаток 3'!M22</f>
        <v>0</v>
      </c>
      <c r="M69" s="58" t="n">
        <f aca="false">'Додаток 3'!N22</f>
        <v>0</v>
      </c>
      <c r="N69" s="58" t="n">
        <f aca="false">'Додаток 3'!O22</f>
        <v>0</v>
      </c>
      <c r="O69" s="58" t="n">
        <f aca="false">'Додаток 3'!P22</f>
        <v>0</v>
      </c>
      <c r="P69" s="59" t="n">
        <f aca="false">'Додаток 3'!Q22</f>
        <v>0</v>
      </c>
      <c r="Q69" s="60" t="n">
        <f aca="false">'Додаток 3'!R22</f>
        <v>143723</v>
      </c>
    </row>
    <row r="70" customFormat="false" ht="50.25" hidden="false" customHeight="true" outlineLevel="0" collapsed="false">
      <c r="A70" s="123"/>
      <c r="B70" s="44" t="s">
        <v>70</v>
      </c>
      <c r="C70" s="44"/>
      <c r="D70" s="32" t="s">
        <v>71</v>
      </c>
      <c r="E70" s="87" t="n">
        <f aca="false">E72+E71</f>
        <v>3057234</v>
      </c>
      <c r="F70" s="87" t="n">
        <f aca="false">F72+F71</f>
        <v>3057234</v>
      </c>
      <c r="G70" s="87" t="n">
        <f aca="false">G72+G71</f>
        <v>0</v>
      </c>
      <c r="H70" s="87" t="n">
        <f aca="false">H72+H71</f>
        <v>22377</v>
      </c>
      <c r="I70" s="87" t="n">
        <f aca="false">I72+I71</f>
        <v>0</v>
      </c>
      <c r="J70" s="87" t="n">
        <f aca="false">J72+J71</f>
        <v>26741</v>
      </c>
      <c r="K70" s="87" t="n">
        <f aca="false">K72+K71</f>
        <v>26741</v>
      </c>
      <c r="L70" s="87" t="n">
        <f aca="false">L72+L71</f>
        <v>0</v>
      </c>
      <c r="M70" s="87" t="n">
        <f aca="false">M72+M71</f>
        <v>0</v>
      </c>
      <c r="N70" s="87" t="n">
        <f aca="false">N72+N71</f>
        <v>0</v>
      </c>
      <c r="O70" s="87" t="n">
        <f aca="false">O72+O71</f>
        <v>0</v>
      </c>
      <c r="P70" s="87" t="n">
        <f aca="false">P72+P71</f>
        <v>0</v>
      </c>
      <c r="Q70" s="87" t="n">
        <f aca="false">Q72+Q71</f>
        <v>3083975</v>
      </c>
    </row>
    <row r="71" customFormat="false" ht="50.25" hidden="false" customHeight="true" outlineLevel="0" collapsed="false">
      <c r="A71" s="120"/>
      <c r="B71" s="121" t="s">
        <v>72</v>
      </c>
      <c r="C71" s="121" t="s">
        <v>73</v>
      </c>
      <c r="D71" s="124" t="s">
        <v>74</v>
      </c>
      <c r="E71" s="67" t="n">
        <f aca="false">'Додаток 3'!F24</f>
        <v>120310</v>
      </c>
      <c r="F71" s="125" t="n">
        <f aca="false">'Додаток 3'!G24</f>
        <v>120310</v>
      </c>
      <c r="G71" s="125" t="n">
        <f aca="false">'Додаток 3'!H24</f>
        <v>0</v>
      </c>
      <c r="H71" s="125" t="n">
        <f aca="false">'Додаток 3'!I24</f>
        <v>0</v>
      </c>
      <c r="I71" s="125" t="n">
        <f aca="false">'Додаток 3'!J24</f>
        <v>0</v>
      </c>
      <c r="J71" s="125" t="n">
        <f aca="false">'Додаток 3'!K24</f>
        <v>0</v>
      </c>
      <c r="K71" s="125" t="n">
        <f aca="false">'Додаток 3'!L24</f>
        <v>0</v>
      </c>
      <c r="L71" s="125" t="n">
        <f aca="false">'Додаток 3'!M24</f>
        <v>0</v>
      </c>
      <c r="M71" s="125" t="n">
        <f aca="false">'Додаток 3'!N24</f>
        <v>0</v>
      </c>
      <c r="N71" s="125" t="n">
        <f aca="false">'Додаток 3'!O24</f>
        <v>0</v>
      </c>
      <c r="O71" s="125" t="n">
        <f aca="false">'Додаток 3'!P24</f>
        <v>0</v>
      </c>
      <c r="P71" s="126" t="n">
        <f aca="false">'Додаток 3'!Q24</f>
        <v>0</v>
      </c>
      <c r="Q71" s="69" t="n">
        <f aca="false">'Додаток 3'!R24</f>
        <v>120310</v>
      </c>
    </row>
    <row r="72" customFormat="false" ht="37.5" hidden="false" customHeight="true" outlineLevel="0" collapsed="false">
      <c r="A72" s="54"/>
      <c r="B72" s="127" t="s">
        <v>75</v>
      </c>
      <c r="C72" s="38" t="s">
        <v>76</v>
      </c>
      <c r="D72" s="39" t="s">
        <v>77</v>
      </c>
      <c r="E72" s="128" t="n">
        <f aca="false">'Додаток 3'!F32</f>
        <v>2936924</v>
      </c>
      <c r="F72" s="128" t="n">
        <f aca="false">'Додаток 3'!G32</f>
        <v>2936924</v>
      </c>
      <c r="G72" s="128" t="n">
        <f aca="false">'Додаток 3'!H32</f>
        <v>0</v>
      </c>
      <c r="H72" s="128" t="n">
        <f aca="false">'Додаток 3'!I32</f>
        <v>22377</v>
      </c>
      <c r="I72" s="128" t="n">
        <f aca="false">'Додаток 3'!J32</f>
        <v>0</v>
      </c>
      <c r="J72" s="128" t="n">
        <f aca="false">'Додаток 3'!K32</f>
        <v>26741</v>
      </c>
      <c r="K72" s="128" t="n">
        <f aca="false">'Додаток 3'!L32</f>
        <v>26741</v>
      </c>
      <c r="L72" s="128" t="n">
        <f aca="false">'Додаток 3'!M32</f>
        <v>0</v>
      </c>
      <c r="M72" s="128" t="n">
        <f aca="false">'Додаток 3'!N32</f>
        <v>0</v>
      </c>
      <c r="N72" s="128" t="n">
        <f aca="false">'Додаток 3'!O32</f>
        <v>0</v>
      </c>
      <c r="O72" s="128" t="n">
        <f aca="false">'Додаток 3'!P32</f>
        <v>0</v>
      </c>
      <c r="P72" s="129" t="n">
        <f aca="false">'Додаток 3'!Q32</f>
        <v>0</v>
      </c>
      <c r="Q72" s="130" t="n">
        <f aca="false">'Додаток 3'!R32</f>
        <v>2963665</v>
      </c>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row>
    <row r="73" customFormat="false" ht="37.5" hidden="false" customHeight="true" outlineLevel="0" collapsed="false">
      <c r="A73" s="131"/>
      <c r="B73" s="132" t="s">
        <v>78</v>
      </c>
      <c r="C73" s="121"/>
      <c r="D73" s="32" t="str">
        <f aca="false">'Додаток 3'!E25</f>
        <v>Інші послуги, пов'язані з економічною діяльністю</v>
      </c>
      <c r="E73" s="133" t="n">
        <f aca="false">'Додаток 3'!F25</f>
        <v>190000</v>
      </c>
      <c r="F73" s="134" t="n">
        <f aca="false">'Додаток 3'!G25</f>
        <v>190000</v>
      </c>
      <c r="G73" s="134" t="n">
        <f aca="false">'Додаток 3'!H25</f>
        <v>0</v>
      </c>
      <c r="H73" s="134" t="n">
        <f aca="false">'Додаток 3'!I25</f>
        <v>0</v>
      </c>
      <c r="I73" s="134" t="n">
        <f aca="false">'Додаток 3'!J25</f>
        <v>0</v>
      </c>
      <c r="J73" s="134" t="n">
        <f aca="false">'Додаток 3'!K25</f>
        <v>0</v>
      </c>
      <c r="K73" s="134" t="n">
        <f aca="false">'Додаток 3'!L25</f>
        <v>0</v>
      </c>
      <c r="L73" s="134" t="n">
        <f aca="false">'Додаток 3'!M25</f>
        <v>0</v>
      </c>
      <c r="M73" s="134" t="n">
        <f aca="false">'Додаток 3'!N25</f>
        <v>0</v>
      </c>
      <c r="N73" s="134" t="n">
        <f aca="false">'Додаток 3'!O25</f>
        <v>0</v>
      </c>
      <c r="O73" s="134" t="n">
        <f aca="false">'Додаток 3'!P25</f>
        <v>0</v>
      </c>
      <c r="P73" s="135" t="n">
        <f aca="false">'Додаток 3'!Q25</f>
        <v>0</v>
      </c>
      <c r="Q73" s="136" t="n">
        <f aca="false">'Додаток 3'!R25</f>
        <v>190000</v>
      </c>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row>
    <row r="74" customFormat="false" ht="37.5" hidden="false" customHeight="true" outlineLevel="0" collapsed="false">
      <c r="A74" s="54"/>
      <c r="B74" s="127" t="s">
        <v>79</v>
      </c>
      <c r="C74" s="38" t="s">
        <v>80</v>
      </c>
      <c r="D74" s="39" t="str">
        <f aca="false">'Додаток 3'!E26</f>
        <v>Інші заходи, пов"язані з економічною діяльністю</v>
      </c>
      <c r="E74" s="128" t="n">
        <f aca="false">'Додаток 3'!F26</f>
        <v>190000</v>
      </c>
      <c r="F74" s="137" t="n">
        <f aca="false">'Додаток 3'!G26</f>
        <v>190000</v>
      </c>
      <c r="G74" s="137" t="n">
        <f aca="false">'Додаток 3'!H26</f>
        <v>0</v>
      </c>
      <c r="H74" s="137" t="n">
        <f aca="false">'Додаток 3'!I26</f>
        <v>0</v>
      </c>
      <c r="I74" s="137" t="n">
        <f aca="false">'Додаток 3'!J26</f>
        <v>0</v>
      </c>
      <c r="J74" s="137" t="n">
        <f aca="false">'Додаток 3'!K26</f>
        <v>0</v>
      </c>
      <c r="K74" s="137" t="n">
        <f aca="false">'Додаток 3'!L26</f>
        <v>0</v>
      </c>
      <c r="L74" s="137" t="n">
        <f aca="false">'Додаток 3'!M26</f>
        <v>0</v>
      </c>
      <c r="M74" s="137" t="n">
        <f aca="false">'Додаток 3'!N26</f>
        <v>0</v>
      </c>
      <c r="N74" s="137" t="n">
        <f aca="false">'Додаток 3'!O26</f>
        <v>0</v>
      </c>
      <c r="O74" s="137" t="n">
        <f aca="false">'Додаток 3'!P26</f>
        <v>0</v>
      </c>
      <c r="P74" s="138" t="n">
        <f aca="false">'Додаток 3'!Q26</f>
        <v>0</v>
      </c>
      <c r="Q74" s="130" t="n">
        <f aca="false">'Додаток 3'!R26</f>
        <v>190000</v>
      </c>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row>
    <row r="75" customFormat="false" ht="37.5" hidden="false" customHeight="true" outlineLevel="0" collapsed="false">
      <c r="A75" s="131"/>
      <c r="B75" s="132" t="s">
        <v>81</v>
      </c>
      <c r="C75" s="121"/>
      <c r="D75" s="32" t="str">
        <f aca="false">'Додаток 3'!E85</f>
        <v>Видатки, не віднесені до основних груп</v>
      </c>
      <c r="E75" s="133" t="n">
        <f aca="false">'Додаток 3'!F85</f>
        <v>638000</v>
      </c>
      <c r="F75" s="134" t="n">
        <f aca="false">'Додаток 3'!G85</f>
        <v>638000</v>
      </c>
      <c r="G75" s="134" t="n">
        <f aca="false">'Додаток 3'!H85</f>
        <v>0</v>
      </c>
      <c r="H75" s="134" t="n">
        <f aca="false">'Додаток 3'!I85</f>
        <v>0</v>
      </c>
      <c r="I75" s="134" t="n">
        <f aca="false">'Додаток 3'!J85</f>
        <v>0</v>
      </c>
      <c r="J75" s="134" t="n">
        <f aca="false">'Додаток 3'!K85</f>
        <v>0</v>
      </c>
      <c r="K75" s="134" t="n">
        <f aca="false">'Додаток 3'!L85</f>
        <v>0</v>
      </c>
      <c r="L75" s="134" t="n">
        <f aca="false">'Додаток 3'!M85</f>
        <v>0</v>
      </c>
      <c r="M75" s="134" t="n">
        <f aca="false">'Додаток 3'!N85</f>
        <v>0</v>
      </c>
      <c r="N75" s="134" t="n">
        <f aca="false">'Додаток 3'!O85</f>
        <v>0</v>
      </c>
      <c r="O75" s="134" t="n">
        <f aca="false">'Додаток 3'!P85</f>
        <v>0</v>
      </c>
      <c r="P75" s="135" t="n">
        <f aca="false">'Додаток 3'!Q85</f>
        <v>0</v>
      </c>
      <c r="Q75" s="136" t="n">
        <f aca="false">'Додаток 3'!R85</f>
        <v>638000</v>
      </c>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36"/>
      <c r="GB75" s="36"/>
      <c r="GC75" s="36"/>
      <c r="GD75" s="36"/>
      <c r="GE75" s="36"/>
      <c r="GF75" s="36"/>
      <c r="GG75" s="36"/>
      <c r="GH75" s="36"/>
      <c r="GI75" s="36"/>
      <c r="GJ75" s="36"/>
      <c r="GK75" s="36"/>
      <c r="GL75" s="36"/>
      <c r="GM75" s="36"/>
      <c r="GN75" s="36"/>
      <c r="GO75" s="36"/>
      <c r="GP75" s="36"/>
      <c r="GQ75" s="36"/>
      <c r="GR75" s="36"/>
      <c r="GS75" s="36"/>
      <c r="GT75" s="36"/>
      <c r="GU75" s="36"/>
      <c r="GV75" s="36"/>
      <c r="GW75" s="36"/>
      <c r="GX75" s="36"/>
      <c r="GY75" s="36"/>
      <c r="GZ75" s="36"/>
      <c r="HA75" s="36"/>
      <c r="HB75" s="36"/>
      <c r="HC75" s="36"/>
      <c r="HD75" s="36"/>
      <c r="HE75" s="36"/>
      <c r="HF75" s="36"/>
      <c r="HG75" s="36"/>
      <c r="HH75" s="36"/>
      <c r="HI75" s="36"/>
      <c r="HJ75" s="36"/>
      <c r="HK75" s="36"/>
      <c r="HL75" s="36"/>
      <c r="HM75" s="36"/>
      <c r="HN75" s="36"/>
      <c r="HO75" s="36"/>
      <c r="HP75" s="36"/>
      <c r="HQ75" s="36"/>
      <c r="HR75" s="36"/>
      <c r="HS75" s="36"/>
      <c r="HT75" s="36"/>
      <c r="HU75" s="36"/>
      <c r="HV75" s="36"/>
      <c r="HW75" s="36"/>
      <c r="HX75" s="36"/>
      <c r="HY75" s="36"/>
      <c r="HZ75" s="36"/>
      <c r="IA75" s="36"/>
      <c r="IB75" s="36"/>
      <c r="IC75" s="36"/>
      <c r="ID75" s="36"/>
      <c r="IE75" s="36"/>
      <c r="IF75" s="36"/>
      <c r="IG75" s="36"/>
      <c r="IH75" s="36"/>
      <c r="II75" s="36"/>
      <c r="IJ75" s="36"/>
      <c r="IK75" s="36"/>
      <c r="IL75" s="36"/>
      <c r="IM75" s="36"/>
      <c r="IN75" s="36"/>
      <c r="IO75" s="36"/>
      <c r="IP75" s="36"/>
      <c r="IQ75" s="36"/>
      <c r="IR75" s="36"/>
      <c r="IS75" s="36"/>
      <c r="IT75" s="36"/>
      <c r="IU75" s="36"/>
      <c r="IV75" s="36"/>
    </row>
    <row r="76" customFormat="false" ht="37.5" hidden="false" customHeight="true" outlineLevel="0" collapsed="false">
      <c r="A76" s="54"/>
      <c r="B76" s="127" t="s">
        <v>82</v>
      </c>
      <c r="C76" s="38" t="s">
        <v>83</v>
      </c>
      <c r="D76" s="39" t="str">
        <f aca="false">'Додаток 3'!E86</f>
        <v>Інші видатки</v>
      </c>
      <c r="E76" s="128" t="n">
        <f aca="false">'Додаток 3'!F86</f>
        <v>638000</v>
      </c>
      <c r="F76" s="137" t="n">
        <f aca="false">'Додаток 3'!G86</f>
        <v>638000</v>
      </c>
      <c r="G76" s="137" t="n">
        <f aca="false">'Додаток 3'!H86</f>
        <v>0</v>
      </c>
      <c r="H76" s="137" t="n">
        <f aca="false">'Додаток 3'!I86</f>
        <v>0</v>
      </c>
      <c r="I76" s="137" t="n">
        <f aca="false">'Додаток 3'!J86</f>
        <v>0</v>
      </c>
      <c r="J76" s="137" t="n">
        <f aca="false">'Додаток 3'!K86</f>
        <v>0</v>
      </c>
      <c r="K76" s="137" t="n">
        <f aca="false">'Додаток 3'!L86</f>
        <v>0</v>
      </c>
      <c r="L76" s="137" t="n">
        <f aca="false">'Додаток 3'!M86</f>
        <v>0</v>
      </c>
      <c r="M76" s="137" t="n">
        <f aca="false">'Додаток 3'!N86</f>
        <v>0</v>
      </c>
      <c r="N76" s="137" t="n">
        <f aca="false">'Додаток 3'!O86</f>
        <v>0</v>
      </c>
      <c r="O76" s="137" t="n">
        <f aca="false">'Додаток 3'!P86</f>
        <v>0</v>
      </c>
      <c r="P76" s="138" t="n">
        <f aca="false">'Додаток 3'!Q86</f>
        <v>0</v>
      </c>
      <c r="Q76" s="130" t="n">
        <f aca="false">'Додаток 3'!R86</f>
        <v>638000</v>
      </c>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c r="IO76" s="36"/>
      <c r="IP76" s="36"/>
      <c r="IQ76" s="36"/>
      <c r="IR76" s="36"/>
      <c r="IS76" s="36"/>
      <c r="IT76" s="36"/>
      <c r="IU76" s="36"/>
      <c r="IV76" s="36"/>
    </row>
    <row r="77" customFormat="false" ht="36" hidden="false" customHeight="true" outlineLevel="0" collapsed="false">
      <c r="A77" s="139"/>
      <c r="B77" s="139"/>
      <c r="C77" s="140"/>
      <c r="D77" s="141" t="s">
        <v>84</v>
      </c>
      <c r="E77" s="142" t="n">
        <f aca="false">E14+E16+E20+E68+E70+E73+E75</f>
        <v>339801165</v>
      </c>
      <c r="F77" s="142" t="n">
        <f aca="false">F14+F16+F20+F68+F70+F73+F75</f>
        <v>339801165</v>
      </c>
      <c r="G77" s="142" t="n">
        <f aca="false">G14+G16+G20+G68+G70+G73+G75</f>
        <v>19555842</v>
      </c>
      <c r="H77" s="142" t="n">
        <f aca="false">H14+H16+H20+H68+H70+H73+H75</f>
        <v>1509654</v>
      </c>
      <c r="I77" s="142" t="n">
        <f aca="false">I14+I16+I20+I68+I70+I73+I75</f>
        <v>0</v>
      </c>
      <c r="J77" s="142" t="n">
        <f aca="false">J14+J16+J20+J68+J70+J73+J75</f>
        <v>84481</v>
      </c>
      <c r="K77" s="142" t="n">
        <f aca="false">K14+K16+K20+K68+K70+K73+K75</f>
        <v>84481</v>
      </c>
      <c r="L77" s="142" t="n">
        <f aca="false">L14+L16+L20+L68+L70+L73+L75</f>
        <v>42808</v>
      </c>
      <c r="M77" s="142" t="n">
        <f aca="false">M14+M16+M20+M68+M70+M73+M75</f>
        <v>0</v>
      </c>
      <c r="N77" s="142" t="n">
        <f aca="false">N14+N16+N20+N68+N70+N73+N75</f>
        <v>0</v>
      </c>
      <c r="O77" s="142" t="n">
        <f aca="false">O14+O16+O20+O68+O70+O73+O75</f>
        <v>0</v>
      </c>
      <c r="P77" s="68" t="n">
        <f aca="false">P14+P16+P20+P68+P70+P73+P75</f>
        <v>0</v>
      </c>
      <c r="Q77" s="69" t="n">
        <f aca="false">Q14+Q16+Q20+Q68+Q70+Q73+Q75</f>
        <v>339885646</v>
      </c>
    </row>
    <row r="78" customFormat="false" ht="32.25" hidden="false" customHeight="true" outlineLevel="0" collapsed="false">
      <c r="A78" s="143"/>
      <c r="B78" s="143"/>
      <c r="C78" s="144"/>
      <c r="D78" s="145"/>
      <c r="E78" s="146"/>
      <c r="F78" s="146"/>
      <c r="G78" s="146"/>
      <c r="H78" s="146"/>
      <c r="I78" s="146"/>
      <c r="J78" s="146"/>
      <c r="K78" s="146"/>
      <c r="L78" s="147"/>
      <c r="M78" s="146"/>
      <c r="N78" s="148"/>
      <c r="O78" s="148"/>
      <c r="P78" s="146"/>
      <c r="Q78" s="148"/>
    </row>
    <row r="79" customFormat="false" ht="27.75" hidden="false" customHeight="true" outlineLevel="0" collapsed="false">
      <c r="A79" s="143"/>
      <c r="B79" s="143"/>
      <c r="C79" s="144"/>
      <c r="D79" s="145"/>
      <c r="E79" s="149"/>
      <c r="F79" s="149"/>
      <c r="G79" s="149"/>
      <c r="H79" s="149"/>
      <c r="I79" s="149"/>
      <c r="J79" s="149"/>
      <c r="K79" s="149"/>
      <c r="L79" s="143"/>
      <c r="M79" s="149"/>
      <c r="N79" s="150"/>
      <c r="O79" s="150"/>
      <c r="P79" s="149"/>
      <c r="Q79" s="150"/>
    </row>
    <row r="80" customFormat="false" ht="30.75" hidden="false" customHeight="true" outlineLevel="0" collapsed="false">
      <c r="A80" s="143"/>
      <c r="B80" s="151" t="s">
        <v>85</v>
      </c>
      <c r="C80" s="152"/>
      <c r="D80" s="153"/>
      <c r="E80" s="143"/>
      <c r="F80" s="154" t="s">
        <v>86</v>
      </c>
      <c r="G80" s="150"/>
      <c r="H80" s="150"/>
      <c r="I80" s="150"/>
      <c r="J80" s="155"/>
      <c r="K80" s="155"/>
      <c r="L80" s="149"/>
      <c r="M80" s="149"/>
      <c r="N80" s="143"/>
      <c r="O80" s="143"/>
      <c r="P80" s="143"/>
      <c r="Q80" s="143"/>
    </row>
    <row r="81" customFormat="false" ht="16.5" hidden="false" customHeight="true" outlineLevel="0" collapsed="false"/>
    <row r="82" customFormat="false" ht="26.25" hidden="false" customHeight="true" outlineLevel="0" collapsed="false"/>
    <row r="83" customFormat="false" ht="27.75" hidden="false" customHeight="true" outlineLevel="0" collapsed="false"/>
    <row r="84" customFormat="false" ht="20.25" hidden="false" customHeight="true" outlineLevel="0" collapsed="false"/>
    <row r="85" customFormat="false" ht="28.5" hidden="false" customHeight="true" outlineLevel="0" collapsed="false"/>
    <row r="86" customFormat="false" ht="26.25" hidden="false" customHeight="true" outlineLevel="0" collapsed="false"/>
    <row r="87" customFormat="false" ht="26.25" hidden="false" customHeight="true" outlineLevel="0" collapsed="false"/>
    <row r="88" customFormat="false" ht="28.5" hidden="false" customHeight="true" outlineLevel="0" collapsed="false"/>
    <row r="89" customFormat="false" ht="29.25" hidden="false" customHeight="true" outlineLevel="0" collapsed="false"/>
    <row r="90" customFormat="false" ht="35.25" hidden="false" customHeight="true" outlineLevel="0" collapsed="false"/>
    <row r="91" customFormat="false" ht="25.5" hidden="false" customHeight="true" outlineLevel="0" collapsed="false"/>
    <row r="92" customFormat="false" ht="33" hidden="false" customHeight="true" outlineLevel="0" collapsed="false"/>
    <row r="93" customFormat="false" ht="33" hidden="false" customHeight="true" outlineLevel="0" collapsed="false"/>
    <row r="94" customFormat="false" ht="37.5" hidden="false" customHeight="true" outlineLevel="0" collapsed="false"/>
    <row r="95" customFormat="false" ht="37.5" hidden="false" customHeight="true" outlineLevel="0" collapsed="false"/>
    <row r="96" customFormat="false" ht="33.75" hidden="false" customHeight="true" outlineLevel="0" collapsed="false"/>
    <row r="97" customFormat="false" ht="33.75" hidden="false" customHeight="true" outlineLevel="0" collapsed="false"/>
    <row r="98" customFormat="false" ht="29.25" hidden="false" customHeight="true" outlineLevel="0" collapsed="false"/>
    <row r="99" customFormat="false" ht="32.25" hidden="false" customHeight="true" outlineLevel="0" collapsed="false"/>
    <row r="100" customFormat="false" ht="37.5" hidden="false" customHeight="true" outlineLevel="0" collapsed="false"/>
    <row r="101" customFormat="false" ht="37.5" hidden="false" customHeight="true" outlineLevel="0" collapsed="false"/>
    <row r="102" customFormat="false" ht="45.75" hidden="false" customHeight="true" outlineLevel="0" collapsed="false"/>
    <row r="103" customFormat="false" ht="28.5" hidden="false" customHeight="true" outlineLevel="0" collapsed="false"/>
    <row r="104" customFormat="false" ht="45.75" hidden="false" customHeight="true" outlineLevel="0" collapsed="false"/>
    <row r="105" customFormat="false" ht="25.5" hidden="false" customHeight="true" outlineLevel="0" collapsed="false"/>
    <row r="106" customFormat="false" ht="25.5" hidden="false" customHeight="true" outlineLevel="0" collapsed="false"/>
    <row r="107" customFormat="false" ht="25.5" hidden="false" customHeight="true" outlineLevel="0" collapsed="false"/>
    <row r="108" customFormat="false" ht="25.5" hidden="false" customHeight="true" outlineLevel="0" collapsed="false"/>
    <row r="109" customFormat="false" ht="25.5" hidden="false" customHeight="true" outlineLevel="0" collapsed="false"/>
    <row r="110" customFormat="false" ht="33" hidden="false" customHeight="true" outlineLevel="0" collapsed="false"/>
    <row r="111" customFormat="false" ht="25.5" hidden="false" customHeight="true" outlineLevel="0" collapsed="false"/>
    <row r="112" customFormat="false" ht="25.5" hidden="false" customHeight="true" outlineLevel="0" collapsed="false"/>
    <row r="113" customFormat="false" ht="34.5" hidden="false" customHeight="true" outlineLevel="0" collapsed="false"/>
    <row r="114" customFormat="false" ht="23.25" hidden="false" customHeight="true" outlineLevel="0" collapsed="false"/>
    <row r="115" customFormat="false" ht="26.25" hidden="false" customHeight="true" outlineLevel="0" collapsed="false"/>
    <row r="116" customFormat="false" ht="45" hidden="false" customHeight="true" outlineLevel="0" collapsed="false"/>
    <row r="117" customFormat="false" ht="31.5" hidden="false" customHeight="true" outlineLevel="0" collapsed="false"/>
    <row r="118" customFormat="false" ht="24" hidden="false" customHeight="true" outlineLevel="0" collapsed="false"/>
    <row r="119" customFormat="false" ht="33.75" hidden="false" customHeight="true" outlineLevel="0" collapsed="false"/>
    <row r="120" customFormat="false" ht="31.5" hidden="false" customHeight="true" outlineLevel="0" collapsed="false"/>
    <row r="121" customFormat="false" ht="24" hidden="false" customHeight="true" outlineLevel="0" collapsed="false"/>
    <row r="122" customFormat="false" ht="20.25" hidden="false" customHeight="true" outlineLevel="0" collapsed="false"/>
    <row r="123" customFormat="false" ht="22.5" hidden="false" customHeight="true" outlineLevel="0" collapsed="false"/>
    <row r="124" customFormat="false" ht="17.25" hidden="false" customHeight="true" outlineLevel="0" collapsed="false"/>
    <row r="125" customFormat="false" ht="18.75" hidden="false" customHeight="true" outlineLevel="0" collapsed="false"/>
  </sheetData>
  <mergeCells count="26">
    <mergeCell ref="D6:M6"/>
    <mergeCell ref="A9:A12"/>
    <mergeCell ref="B9:B12"/>
    <mergeCell ref="C9:C12"/>
    <mergeCell ref="D9:D12"/>
    <mergeCell ref="E9:I9"/>
    <mergeCell ref="J9:P9"/>
    <mergeCell ref="Q9:Q12"/>
    <mergeCell ref="E10:E12"/>
    <mergeCell ref="F10:H10"/>
    <mergeCell ref="I10:I12"/>
    <mergeCell ref="J10:J12"/>
    <mergeCell ref="K10:K12"/>
    <mergeCell ref="L10:M10"/>
    <mergeCell ref="N10:N12"/>
    <mergeCell ref="O10:P10"/>
    <mergeCell ref="F11:F12"/>
    <mergeCell ref="G11:G12"/>
    <mergeCell ref="H11:H12"/>
    <mergeCell ref="L11:L12"/>
    <mergeCell ref="M11:M12"/>
    <mergeCell ref="O11:O12"/>
    <mergeCell ref="A18:A19"/>
    <mergeCell ref="A56:A57"/>
    <mergeCell ref="B56:B57"/>
    <mergeCell ref="A64:A65"/>
  </mergeCells>
  <printOptions headings="false" gridLines="false" gridLinesSet="true" horizontalCentered="false" verticalCentered="false"/>
  <pageMargins left="0.240277777777778" right="0.209722222222222" top="0.590277777777778" bottom="0.590277777777778" header="0.511805555555555" footer="0.511805555555555"/>
  <pageSetup paperSize="9" scale="45"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rowBreaks count="3" manualBreakCount="3">
    <brk id="23" man="true" max="16383" min="0"/>
    <brk id="37" man="true" max="16383" min="0"/>
    <brk id="55" man="true" max="16383" min="0"/>
  </rowBreaks>
  <legacyDrawing r:id="rId2"/>
</worksheet>
</file>

<file path=xl/worksheets/sheet2.xml><?xml version="1.0" encoding="utf-8"?>
<worksheet xmlns="http://schemas.openxmlformats.org/spreadsheetml/2006/main" xmlns:r="http://schemas.openxmlformats.org/officeDocument/2006/relationships">
  <sheetPr filterMode="false">
    <tabColor rgb="00FFFFFF"/>
    <pageSetUpPr fitToPage="false"/>
  </sheetPr>
  <dimension ref="A1:R152"/>
  <sheetViews>
    <sheetView windowProtection="false" showFormulas="false" showGridLines="true" showRowColHeaders="true" showZeros="true" rightToLeft="false" tabSelected="false" showOutlineSymbols="true" defaultGridColor="true" view="pageBreakPreview" topLeftCell="H1" colorId="64" zoomScale="75" zoomScaleNormal="75" zoomScalePageLayoutView="75" workbookViewId="0">
      <selection pane="topLeft" activeCell="Q6" activeCellId="0" sqref="Q6"/>
    </sheetView>
  </sheetViews>
  <sheetFormatPr defaultRowHeight="12.75"/>
  <cols>
    <col collapsed="false" hidden="true" max="1" min="1" style="3" width="0"/>
    <col collapsed="false" hidden="false" max="2" min="2" style="1" width="14.4081632653061"/>
    <col collapsed="false" hidden="false" max="3" min="3" style="1" width="18.6938775510204"/>
    <col collapsed="false" hidden="false" max="4" min="4" style="1" width="15.8367346938776"/>
    <col collapsed="false" hidden="false" max="5" min="5" style="2" width="83.6224489795918"/>
    <col collapsed="false" hidden="false" max="6" min="6" style="1" width="15.6938775510204"/>
    <col collapsed="false" hidden="false" max="7" min="7" style="1" width="13.2755102040816"/>
    <col collapsed="false" hidden="false" max="8" min="8" style="1" width="12.2755102040816"/>
    <col collapsed="false" hidden="false" max="9" min="9" style="1" width="12.4081632653061"/>
    <col collapsed="false" hidden="false" max="10" min="10" style="1" width="11.6989795918367"/>
    <col collapsed="false" hidden="false" max="11" min="11" style="1" width="11.9897959183673"/>
    <col collapsed="false" hidden="false" max="12" min="12" style="1" width="12.4081632653061"/>
    <col collapsed="false" hidden="false" max="13" min="13" style="1" width="12.2755102040816"/>
    <col collapsed="false" hidden="false" max="14" min="14" style="1" width="10.9897959183673"/>
    <col collapsed="false" hidden="false" max="15" min="15" style="1" width="11.9897959183673"/>
    <col collapsed="false" hidden="false" max="16" min="16" style="1" width="10.9897959183673"/>
    <col collapsed="false" hidden="false" max="17" min="17" style="1" width="15.984693877551"/>
    <col collapsed="false" hidden="false" max="18" min="18" style="1" width="18.4030612244898"/>
    <col collapsed="false" hidden="false" max="257" min="19" style="3" width="9.13265306122449"/>
    <col collapsed="false" hidden="false" max="1025" min="258" style="0" width="9.13265306122449"/>
  </cols>
  <sheetData>
    <row r="1" customFormat="false" ht="12.75" hidden="false" customHeight="false" outlineLevel="0" collapsed="false">
      <c r="P1" s="1" t="s">
        <v>87</v>
      </c>
    </row>
    <row r="2" customFormat="false" ht="12.75" hidden="false" customHeight="false" outlineLevel="0" collapsed="false">
      <c r="B2" s="156"/>
      <c r="P2" s="1" t="s">
        <v>1</v>
      </c>
    </row>
    <row r="3" customFormat="false" ht="20.25" hidden="false" customHeight="false" outlineLevel="0" collapsed="false">
      <c r="B3" s="4"/>
      <c r="C3" s="4"/>
      <c r="P3" s="1" t="s">
        <v>88</v>
      </c>
    </row>
    <row r="6" customFormat="false" ht="15.75" hidden="false" customHeight="false" outlineLevel="0" collapsed="false">
      <c r="E6" s="7"/>
      <c r="F6" s="6" t="s">
        <v>89</v>
      </c>
      <c r="G6" s="6"/>
      <c r="H6" s="6"/>
      <c r="I6" s="6"/>
      <c r="J6" s="6"/>
      <c r="K6" s="6"/>
      <c r="L6" s="6"/>
      <c r="M6" s="6"/>
      <c r="P6" s="6"/>
    </row>
    <row r="7" customFormat="false" ht="13.5" hidden="false" customHeight="true" outlineLevel="0" collapsed="false">
      <c r="E7" s="7"/>
      <c r="F7" s="6"/>
      <c r="G7" s="6"/>
      <c r="H7" s="6"/>
      <c r="I7" s="6"/>
      <c r="J7" s="6"/>
      <c r="K7" s="6"/>
      <c r="L7" s="6"/>
      <c r="M7" s="6"/>
      <c r="P7" s="6"/>
    </row>
    <row r="8" customFormat="false" ht="23.25" hidden="false" customHeight="true" outlineLevel="0" collapsed="false">
      <c r="R8" s="1" t="s">
        <v>4</v>
      </c>
    </row>
    <row r="9" customFormat="false" ht="18" hidden="false" customHeight="true" outlineLevel="0" collapsed="false">
      <c r="B9" s="157" t="s">
        <v>90</v>
      </c>
      <c r="C9" s="158"/>
      <c r="D9" s="10" t="s">
        <v>7</v>
      </c>
      <c r="E9" s="11" t="s">
        <v>91</v>
      </c>
      <c r="F9" s="12" t="s">
        <v>92</v>
      </c>
      <c r="G9" s="12"/>
      <c r="H9" s="12"/>
      <c r="I9" s="12"/>
      <c r="J9" s="12"/>
      <c r="K9" s="159" t="s">
        <v>93</v>
      </c>
      <c r="L9" s="159"/>
      <c r="M9" s="159"/>
      <c r="N9" s="159"/>
      <c r="O9" s="159"/>
      <c r="P9" s="159"/>
      <c r="Q9" s="159"/>
      <c r="R9" s="14" t="s">
        <v>11</v>
      </c>
    </row>
    <row r="10" customFormat="false" ht="12.75" hidden="false" customHeight="true" outlineLevel="0" collapsed="false">
      <c r="B10" s="157"/>
      <c r="C10" s="160"/>
      <c r="D10" s="10"/>
      <c r="E10" s="11"/>
      <c r="F10" s="15" t="s">
        <v>12</v>
      </c>
      <c r="G10" s="16" t="s">
        <v>13</v>
      </c>
      <c r="H10" s="16"/>
      <c r="I10" s="16"/>
      <c r="J10" s="10" t="s">
        <v>14</v>
      </c>
      <c r="K10" s="17" t="s">
        <v>15</v>
      </c>
      <c r="L10" s="10" t="s">
        <v>16</v>
      </c>
      <c r="M10" s="18" t="s">
        <v>13</v>
      </c>
      <c r="N10" s="18"/>
      <c r="O10" s="17" t="s">
        <v>17</v>
      </c>
      <c r="P10" s="19" t="s">
        <v>18</v>
      </c>
      <c r="Q10" s="19"/>
      <c r="R10" s="14"/>
    </row>
    <row r="11" customFormat="false" ht="12.75" hidden="false" customHeight="true" outlineLevel="0" collapsed="false">
      <c r="B11" s="157"/>
      <c r="C11" s="160"/>
      <c r="D11" s="10"/>
      <c r="E11" s="11"/>
      <c r="F11" s="15"/>
      <c r="G11" s="17" t="s">
        <v>19</v>
      </c>
      <c r="H11" s="20" t="s">
        <v>20</v>
      </c>
      <c r="I11" s="17" t="s">
        <v>21</v>
      </c>
      <c r="J11" s="10"/>
      <c r="K11" s="17"/>
      <c r="L11" s="10"/>
      <c r="M11" s="17" t="s">
        <v>22</v>
      </c>
      <c r="N11" s="10" t="s">
        <v>21</v>
      </c>
      <c r="O11" s="17"/>
      <c r="P11" s="20" t="s">
        <v>23</v>
      </c>
      <c r="Q11" s="21" t="s">
        <v>24</v>
      </c>
      <c r="R11" s="14"/>
    </row>
    <row r="12" customFormat="false" ht="161.25" hidden="false" customHeight="true" outlineLevel="0" collapsed="false">
      <c r="B12" s="157"/>
      <c r="C12" s="160" t="s">
        <v>6</v>
      </c>
      <c r="D12" s="10"/>
      <c r="E12" s="11"/>
      <c r="F12" s="15"/>
      <c r="G12" s="17"/>
      <c r="H12" s="20"/>
      <c r="I12" s="17"/>
      <c r="J12" s="10"/>
      <c r="K12" s="17"/>
      <c r="L12" s="10"/>
      <c r="M12" s="17"/>
      <c r="N12" s="10"/>
      <c r="O12" s="17"/>
      <c r="P12" s="20"/>
      <c r="Q12" s="22" t="s">
        <v>25</v>
      </c>
      <c r="R12" s="14"/>
    </row>
    <row r="13" customFormat="false" ht="0.75" hidden="false" customHeight="true" outlineLevel="0" collapsed="false">
      <c r="B13" s="161" t="n">
        <v>1</v>
      </c>
      <c r="C13" s="161"/>
      <c r="D13" s="23" t="n">
        <v>2</v>
      </c>
      <c r="E13" s="24" t="n">
        <v>3</v>
      </c>
      <c r="F13" s="162" t="n">
        <v>4</v>
      </c>
      <c r="G13" s="23" t="n">
        <v>5</v>
      </c>
      <c r="H13" s="162" t="n">
        <v>6</v>
      </c>
      <c r="I13" s="163" t="n">
        <v>7</v>
      </c>
      <c r="J13" s="23" t="n">
        <v>8</v>
      </c>
      <c r="K13" s="161" t="n">
        <v>9</v>
      </c>
      <c r="L13" s="23" t="n">
        <v>10</v>
      </c>
      <c r="M13" s="162" t="n">
        <v>11</v>
      </c>
      <c r="N13" s="23" t="n">
        <v>12</v>
      </c>
      <c r="O13" s="162" t="n">
        <v>13</v>
      </c>
      <c r="P13" s="23" t="n">
        <v>14</v>
      </c>
      <c r="Q13" s="162" t="n">
        <v>15</v>
      </c>
      <c r="R13" s="23" t="n">
        <v>16</v>
      </c>
    </row>
    <row r="14" customFormat="false" ht="32.25" hidden="false" customHeight="true" outlineLevel="0" collapsed="false">
      <c r="B14" s="164" t="s">
        <v>94</v>
      </c>
      <c r="C14" s="165"/>
      <c r="D14" s="166"/>
      <c r="E14" s="167" t="s">
        <v>95</v>
      </c>
      <c r="F14" s="168" t="n">
        <f aca="false">F16+F18+F21+F25+F23</f>
        <v>8990991</v>
      </c>
      <c r="G14" s="168" t="n">
        <f aca="false">G16+G18+G21+G25+G23</f>
        <v>8990991</v>
      </c>
      <c r="H14" s="168" t="n">
        <f aca="false">H16+H18+H21+H25+H23</f>
        <v>5595832</v>
      </c>
      <c r="I14" s="168" t="n">
        <f aca="false">I16+I18+I21+I25+I23</f>
        <v>737796</v>
      </c>
      <c r="J14" s="169"/>
      <c r="K14" s="169" t="n">
        <f aca="false">K16+K18+K21+K25</f>
        <v>0</v>
      </c>
      <c r="L14" s="169" t="n">
        <f aca="false">L16+L18+L21+L25</f>
        <v>0</v>
      </c>
      <c r="M14" s="169" t="n">
        <f aca="false">M16+M18+M21+M25</f>
        <v>0</v>
      </c>
      <c r="N14" s="169" t="n">
        <f aca="false">N16+N18+N21+N25</f>
        <v>0</v>
      </c>
      <c r="O14" s="169" t="n">
        <f aca="false">O16+O18</f>
        <v>0</v>
      </c>
      <c r="P14" s="169" t="n">
        <f aca="false">P16+P18</f>
        <v>0</v>
      </c>
      <c r="Q14" s="170" t="n">
        <f aca="false">Q16+Q18</f>
        <v>0</v>
      </c>
      <c r="R14" s="89" t="n">
        <f aca="false">F14+K14</f>
        <v>8990991</v>
      </c>
    </row>
    <row r="15" customFormat="false" ht="18" hidden="false" customHeight="true" outlineLevel="0" collapsed="false">
      <c r="B15" s="171"/>
      <c r="C15" s="172"/>
      <c r="D15" s="173"/>
      <c r="E15" s="174" t="s">
        <v>96</v>
      </c>
      <c r="F15" s="168"/>
      <c r="G15" s="168"/>
      <c r="H15" s="175"/>
      <c r="I15" s="176"/>
      <c r="J15" s="104"/>
      <c r="K15" s="74"/>
      <c r="L15" s="104"/>
      <c r="M15" s="74"/>
      <c r="N15" s="104"/>
      <c r="O15" s="74"/>
      <c r="P15" s="104"/>
      <c r="Q15" s="74"/>
      <c r="R15" s="75"/>
    </row>
    <row r="16" customFormat="false" ht="24" hidden="false" customHeight="true" outlineLevel="0" collapsed="false">
      <c r="B16" s="177"/>
      <c r="C16" s="178" t="s">
        <v>26</v>
      </c>
      <c r="D16" s="179"/>
      <c r="E16" s="180" t="s">
        <v>97</v>
      </c>
      <c r="F16" s="117" t="n">
        <f aca="false">F17</f>
        <v>7379844</v>
      </c>
      <c r="G16" s="117" t="n">
        <f aca="false">G17</f>
        <v>7379844</v>
      </c>
      <c r="H16" s="117" t="n">
        <f aca="false">H17</f>
        <v>4743956</v>
      </c>
      <c r="I16" s="117" t="n">
        <f aca="false">I17</f>
        <v>677528</v>
      </c>
      <c r="J16" s="181"/>
      <c r="K16" s="181" t="n">
        <f aca="false">K17</f>
        <v>0</v>
      </c>
      <c r="L16" s="182" t="n">
        <v>0</v>
      </c>
      <c r="M16" s="182" t="n">
        <v>0</v>
      </c>
      <c r="N16" s="182" t="n">
        <v>0</v>
      </c>
      <c r="O16" s="182" t="n">
        <f aca="false">O17</f>
        <v>0</v>
      </c>
      <c r="P16" s="182" t="n">
        <f aca="false">P17</f>
        <v>0</v>
      </c>
      <c r="Q16" s="183" t="n">
        <f aca="false">Q17</f>
        <v>0</v>
      </c>
      <c r="R16" s="184" t="n">
        <f aca="false">F16+K16</f>
        <v>7379844</v>
      </c>
    </row>
    <row r="17" customFormat="false" ht="48" hidden="false" customHeight="true" outlineLevel="0" collapsed="false">
      <c r="B17" s="185" t="s">
        <v>98</v>
      </c>
      <c r="C17" s="186" t="s">
        <v>28</v>
      </c>
      <c r="D17" s="187" t="s">
        <v>29</v>
      </c>
      <c r="E17" s="188" t="s">
        <v>99</v>
      </c>
      <c r="F17" s="117" t="n">
        <f aca="false">6900657+369187+110000</f>
        <v>7379844</v>
      </c>
      <c r="G17" s="117" t="n">
        <f aca="false">6900657+369187+110000</f>
        <v>7379844</v>
      </c>
      <c r="H17" s="189" t="n">
        <v>4743956</v>
      </c>
      <c r="I17" s="190" t="n">
        <f aca="false">518418+110000+49110</f>
        <v>677528</v>
      </c>
      <c r="J17" s="189"/>
      <c r="K17" s="181" t="n">
        <v>0</v>
      </c>
      <c r="L17" s="182" t="n">
        <v>0</v>
      </c>
      <c r="M17" s="182" t="n">
        <v>0</v>
      </c>
      <c r="N17" s="182" t="n">
        <v>0</v>
      </c>
      <c r="O17" s="182" t="n">
        <v>0</v>
      </c>
      <c r="P17" s="182" t="n">
        <v>0</v>
      </c>
      <c r="Q17" s="183" t="n">
        <v>0</v>
      </c>
      <c r="R17" s="191" t="n">
        <f aca="false">F17+K17</f>
        <v>7379844</v>
      </c>
    </row>
    <row r="18" customFormat="false" ht="32.25" hidden="false" customHeight="true" outlineLevel="0" collapsed="false">
      <c r="B18" s="177"/>
      <c r="C18" s="178" t="s">
        <v>36</v>
      </c>
      <c r="D18" s="192"/>
      <c r="E18" s="193" t="s">
        <v>100</v>
      </c>
      <c r="F18" s="117" t="n">
        <f aca="false">F19+F20</f>
        <v>1157114</v>
      </c>
      <c r="G18" s="117" t="n">
        <f aca="false">G19+G20</f>
        <v>1157114</v>
      </c>
      <c r="H18" s="117" t="n">
        <f aca="false">H19+H20</f>
        <v>851876</v>
      </c>
      <c r="I18" s="117" t="n">
        <f aca="false">I19+I20</f>
        <v>60268</v>
      </c>
      <c r="J18" s="117"/>
      <c r="K18" s="117" t="n">
        <f aca="false">K19+K20</f>
        <v>0</v>
      </c>
      <c r="L18" s="117" t="n">
        <f aca="false">L19+L20</f>
        <v>0</v>
      </c>
      <c r="M18" s="117" t="n">
        <f aca="false">M19</f>
        <v>0</v>
      </c>
      <c r="N18" s="117" t="n">
        <f aca="false">N19</f>
        <v>0</v>
      </c>
      <c r="O18" s="117" t="n">
        <f aca="false">O19</f>
        <v>0</v>
      </c>
      <c r="P18" s="117" t="n">
        <f aca="false">P19</f>
        <v>0</v>
      </c>
      <c r="Q18" s="118" t="n">
        <f aca="false">Q19</f>
        <v>0</v>
      </c>
      <c r="R18" s="119" t="n">
        <f aca="false">R19+R20</f>
        <v>1157114</v>
      </c>
    </row>
    <row r="19" customFormat="false" ht="29.25" hidden="false" customHeight="true" outlineLevel="0" collapsed="false">
      <c r="B19" s="185" t="s">
        <v>101</v>
      </c>
      <c r="C19" s="186" t="s">
        <v>102</v>
      </c>
      <c r="D19" s="187" t="s">
        <v>50</v>
      </c>
      <c r="E19" s="194" t="s">
        <v>103</v>
      </c>
      <c r="F19" s="195" t="n">
        <f aca="false">1101934+10060+13160</f>
        <v>1125154</v>
      </c>
      <c r="G19" s="195" t="n">
        <f aca="false">1101934+10060+13160</f>
        <v>1125154</v>
      </c>
      <c r="H19" s="175" t="n">
        <v>851876</v>
      </c>
      <c r="I19" s="176" t="n">
        <f aca="false">47108+13160</f>
        <v>60268</v>
      </c>
      <c r="J19" s="175"/>
      <c r="K19" s="73" t="n">
        <v>0</v>
      </c>
      <c r="L19" s="104" t="n">
        <v>0</v>
      </c>
      <c r="M19" s="104" t="n">
        <v>0</v>
      </c>
      <c r="N19" s="104" t="n">
        <v>0</v>
      </c>
      <c r="O19" s="104" t="n">
        <v>0</v>
      </c>
      <c r="P19" s="104" t="n">
        <v>0</v>
      </c>
      <c r="Q19" s="105" t="n">
        <v>0</v>
      </c>
      <c r="R19" s="191" t="n">
        <f aca="false">F19+K19</f>
        <v>1125154</v>
      </c>
    </row>
    <row r="20" customFormat="false" ht="29.25" hidden="false" customHeight="true" outlineLevel="0" collapsed="false">
      <c r="B20" s="185" t="s">
        <v>104</v>
      </c>
      <c r="C20" s="186" t="s">
        <v>105</v>
      </c>
      <c r="D20" s="187" t="s">
        <v>50</v>
      </c>
      <c r="E20" s="194" t="s">
        <v>106</v>
      </c>
      <c r="F20" s="195" t="n">
        <v>31960</v>
      </c>
      <c r="G20" s="195" t="n">
        <v>31960</v>
      </c>
      <c r="H20" s="195" t="n">
        <v>0</v>
      </c>
      <c r="I20" s="175" t="n">
        <v>0</v>
      </c>
      <c r="J20" s="195"/>
      <c r="K20" s="73" t="n">
        <v>0</v>
      </c>
      <c r="L20" s="104" t="n">
        <v>0</v>
      </c>
      <c r="M20" s="104" t="n">
        <v>0</v>
      </c>
      <c r="N20" s="104" t="n">
        <v>0</v>
      </c>
      <c r="O20" s="104" t="n">
        <v>0</v>
      </c>
      <c r="P20" s="104" t="n">
        <v>0</v>
      </c>
      <c r="Q20" s="105" t="n">
        <v>0</v>
      </c>
      <c r="R20" s="191" t="n">
        <f aca="false">F20+K20</f>
        <v>31960</v>
      </c>
    </row>
    <row r="21" customFormat="false" ht="29.25" hidden="false" customHeight="true" outlineLevel="0" collapsed="false">
      <c r="B21" s="185"/>
      <c r="C21" s="186" t="s">
        <v>66</v>
      </c>
      <c r="D21" s="187"/>
      <c r="E21" s="193" t="s">
        <v>107</v>
      </c>
      <c r="F21" s="195" t="n">
        <f aca="false">F22</f>
        <v>143723</v>
      </c>
      <c r="G21" s="195" t="n">
        <f aca="false">G22</f>
        <v>143723</v>
      </c>
      <c r="H21" s="195" t="n">
        <f aca="false">H22</f>
        <v>0</v>
      </c>
      <c r="I21" s="195" t="n">
        <f aca="false">I22</f>
        <v>0</v>
      </c>
      <c r="J21" s="195"/>
      <c r="K21" s="195" t="n">
        <f aca="false">K22</f>
        <v>0</v>
      </c>
      <c r="L21" s="195" t="n">
        <f aca="false">L22</f>
        <v>0</v>
      </c>
      <c r="M21" s="195" t="n">
        <f aca="false">M22</f>
        <v>0</v>
      </c>
      <c r="N21" s="195" t="n">
        <f aca="false">N22</f>
        <v>0</v>
      </c>
      <c r="O21" s="195" t="n">
        <f aca="false">O22</f>
        <v>0</v>
      </c>
      <c r="P21" s="195" t="n">
        <f aca="false">P22</f>
        <v>0</v>
      </c>
      <c r="Q21" s="196" t="n">
        <f aca="false">Q22</f>
        <v>0</v>
      </c>
      <c r="R21" s="191" t="n">
        <f aca="false">F21+K21</f>
        <v>143723</v>
      </c>
    </row>
    <row r="22" customFormat="false" ht="28.5" hidden="false" customHeight="true" outlineLevel="0" collapsed="false">
      <c r="B22" s="185" t="s">
        <v>108</v>
      </c>
      <c r="C22" s="186" t="s">
        <v>67</v>
      </c>
      <c r="D22" s="187" t="s">
        <v>68</v>
      </c>
      <c r="E22" s="194" t="s">
        <v>69</v>
      </c>
      <c r="F22" s="195" t="n">
        <f aca="false">23691+120000+18161-17439-690</f>
        <v>143723</v>
      </c>
      <c r="G22" s="195" t="n">
        <f aca="false">23691+120000+18161-17439-690</f>
        <v>143723</v>
      </c>
      <c r="H22" s="195" t="n">
        <v>0</v>
      </c>
      <c r="I22" s="196" t="n">
        <v>0</v>
      </c>
      <c r="J22" s="175"/>
      <c r="K22" s="73" t="n">
        <v>0</v>
      </c>
      <c r="L22" s="73" t="n">
        <v>0</v>
      </c>
      <c r="M22" s="73" t="n">
        <v>0</v>
      </c>
      <c r="N22" s="73" t="n">
        <v>0</v>
      </c>
      <c r="O22" s="73" t="n">
        <v>0</v>
      </c>
      <c r="P22" s="73" t="n">
        <v>0</v>
      </c>
      <c r="Q22" s="74" t="n">
        <v>0</v>
      </c>
      <c r="R22" s="191" t="n">
        <f aca="false">F22+K22</f>
        <v>143723</v>
      </c>
    </row>
    <row r="23" customFormat="false" ht="28.5" hidden="false" customHeight="true" outlineLevel="0" collapsed="false">
      <c r="B23" s="185"/>
      <c r="C23" s="186" t="s">
        <v>70</v>
      </c>
      <c r="D23" s="187"/>
      <c r="E23" s="193" t="s">
        <v>109</v>
      </c>
      <c r="F23" s="195" t="n">
        <f aca="false">F24</f>
        <v>120310</v>
      </c>
      <c r="G23" s="195" t="n">
        <f aca="false">G24</f>
        <v>120310</v>
      </c>
      <c r="H23" s="195" t="n">
        <f aca="false">H24</f>
        <v>0</v>
      </c>
      <c r="I23" s="195" t="n">
        <f aca="false">I24</f>
        <v>0</v>
      </c>
      <c r="J23" s="195" t="n">
        <f aca="false">J24</f>
        <v>0</v>
      </c>
      <c r="K23" s="195" t="n">
        <f aca="false">K24</f>
        <v>0</v>
      </c>
      <c r="L23" s="195" t="n">
        <f aca="false">L24</f>
        <v>0</v>
      </c>
      <c r="M23" s="195" t="n">
        <f aca="false">M24</f>
        <v>0</v>
      </c>
      <c r="N23" s="195" t="n">
        <f aca="false">N24</f>
        <v>0</v>
      </c>
      <c r="O23" s="195" t="n">
        <f aca="false">O24</f>
        <v>0</v>
      </c>
      <c r="P23" s="195" t="n">
        <f aca="false">P24</f>
        <v>0</v>
      </c>
      <c r="Q23" s="195" t="n">
        <f aca="false">Q24</f>
        <v>0</v>
      </c>
      <c r="R23" s="195" t="n">
        <f aca="false">R24</f>
        <v>120310</v>
      </c>
    </row>
    <row r="24" customFormat="false" ht="28.5" hidden="false" customHeight="true" outlineLevel="0" collapsed="false">
      <c r="B24" s="185" t="s">
        <v>110</v>
      </c>
      <c r="C24" s="186" t="s">
        <v>72</v>
      </c>
      <c r="D24" s="187" t="s">
        <v>73</v>
      </c>
      <c r="E24" s="197" t="s">
        <v>74</v>
      </c>
      <c r="F24" s="195" t="n">
        <v>120310</v>
      </c>
      <c r="G24" s="195" t="n">
        <v>120310</v>
      </c>
      <c r="H24" s="195" t="n">
        <v>0</v>
      </c>
      <c r="I24" s="175" t="n">
        <v>0</v>
      </c>
      <c r="J24" s="195"/>
      <c r="K24" s="73" t="n">
        <v>0</v>
      </c>
      <c r="L24" s="73" t="n">
        <v>0</v>
      </c>
      <c r="M24" s="73" t="n">
        <v>0</v>
      </c>
      <c r="N24" s="73" t="n">
        <v>0</v>
      </c>
      <c r="O24" s="73" t="n">
        <v>0</v>
      </c>
      <c r="P24" s="73" t="n">
        <v>0</v>
      </c>
      <c r="Q24" s="74" t="n">
        <v>0</v>
      </c>
      <c r="R24" s="191" t="n">
        <f aca="false">F23+K24</f>
        <v>120310</v>
      </c>
    </row>
    <row r="25" customFormat="false" ht="28.5" hidden="false" customHeight="true" outlineLevel="0" collapsed="false">
      <c r="B25" s="185"/>
      <c r="C25" s="186" t="s">
        <v>78</v>
      </c>
      <c r="D25" s="187"/>
      <c r="E25" s="198" t="s">
        <v>111</v>
      </c>
      <c r="F25" s="195" t="n">
        <f aca="false">F26</f>
        <v>190000</v>
      </c>
      <c r="G25" s="195" t="n">
        <f aca="false">G26</f>
        <v>190000</v>
      </c>
      <c r="H25" s="195" t="n">
        <f aca="false">H26</f>
        <v>0</v>
      </c>
      <c r="I25" s="195" t="n">
        <f aca="false">I26</f>
        <v>0</v>
      </c>
      <c r="J25" s="195"/>
      <c r="K25" s="195" t="n">
        <f aca="false">K26</f>
        <v>0</v>
      </c>
      <c r="L25" s="195" t="n">
        <f aca="false">L26</f>
        <v>0</v>
      </c>
      <c r="M25" s="195" t="n">
        <f aca="false">M26</f>
        <v>0</v>
      </c>
      <c r="N25" s="195" t="n">
        <f aca="false">N26</f>
        <v>0</v>
      </c>
      <c r="O25" s="195" t="n">
        <f aca="false">O26</f>
        <v>0</v>
      </c>
      <c r="P25" s="195" t="n">
        <f aca="false">P26</f>
        <v>0</v>
      </c>
      <c r="Q25" s="195" t="n">
        <f aca="false">Q26</f>
        <v>0</v>
      </c>
      <c r="R25" s="191" t="n">
        <f aca="false">F25+K25</f>
        <v>190000</v>
      </c>
    </row>
    <row r="26" customFormat="false" ht="28.5" hidden="false" customHeight="true" outlineLevel="0" collapsed="false">
      <c r="B26" s="199" t="s">
        <v>112</v>
      </c>
      <c r="C26" s="200" t="s">
        <v>79</v>
      </c>
      <c r="D26" s="201" t="s">
        <v>80</v>
      </c>
      <c r="E26" s="202" t="s">
        <v>113</v>
      </c>
      <c r="F26" s="195" t="n">
        <f aca="false">300000-110000</f>
        <v>190000</v>
      </c>
      <c r="G26" s="195" t="n">
        <f aca="false">300000-110000</f>
        <v>190000</v>
      </c>
      <c r="H26" s="195" t="n">
        <v>0</v>
      </c>
      <c r="I26" s="175" t="n">
        <v>0</v>
      </c>
      <c r="J26" s="195"/>
      <c r="K26" s="73" t="n">
        <v>0</v>
      </c>
      <c r="L26" s="73" t="n">
        <v>0</v>
      </c>
      <c r="M26" s="73" t="n">
        <v>0</v>
      </c>
      <c r="N26" s="73" t="n">
        <v>0</v>
      </c>
      <c r="O26" s="73" t="n">
        <v>0</v>
      </c>
      <c r="P26" s="73" t="n">
        <v>0</v>
      </c>
      <c r="Q26" s="74" t="n">
        <v>0</v>
      </c>
      <c r="R26" s="191" t="n">
        <f aca="false">F26+K26</f>
        <v>190000</v>
      </c>
    </row>
    <row r="27" customFormat="false" ht="37.5" hidden="false" customHeight="true" outlineLevel="0" collapsed="false">
      <c r="B27" s="164" t="s">
        <v>114</v>
      </c>
      <c r="C27" s="203"/>
      <c r="D27" s="204"/>
      <c r="E27" s="205" t="s">
        <v>115</v>
      </c>
      <c r="F27" s="195" t="n">
        <f aca="false">F29+F31</f>
        <v>3356601</v>
      </c>
      <c r="G27" s="117" t="n">
        <f aca="false">G29+G31</f>
        <v>3356601</v>
      </c>
      <c r="H27" s="117" t="n">
        <f aca="false">H29+H31</f>
        <v>304869</v>
      </c>
      <c r="I27" s="117" t="n">
        <f aca="false">I29+I31</f>
        <v>42604</v>
      </c>
      <c r="J27" s="117"/>
      <c r="K27" s="181" t="n">
        <f aca="false">K29+K31</f>
        <v>26741</v>
      </c>
      <c r="L27" s="181" t="n">
        <f aca="false">L29+L31</f>
        <v>26741</v>
      </c>
      <c r="M27" s="181" t="n">
        <f aca="false">M29+M31</f>
        <v>0</v>
      </c>
      <c r="N27" s="181" t="n">
        <f aca="false">N29+N31</f>
        <v>0</v>
      </c>
      <c r="O27" s="181" t="n">
        <f aca="false">O29+O31</f>
        <v>0</v>
      </c>
      <c r="P27" s="181" t="n">
        <f aca="false">P29+P31</f>
        <v>0</v>
      </c>
      <c r="Q27" s="206" t="n">
        <f aca="false">Q29+Q31</f>
        <v>0</v>
      </c>
      <c r="R27" s="191" t="n">
        <f aca="false">F27+K27</f>
        <v>3383342</v>
      </c>
    </row>
    <row r="28" customFormat="false" ht="22.5" hidden="false" customHeight="true" outlineLevel="0" collapsed="false">
      <c r="B28" s="207"/>
      <c r="C28" s="208"/>
      <c r="D28" s="209"/>
      <c r="E28" s="210" t="s">
        <v>116</v>
      </c>
      <c r="F28" s="118"/>
      <c r="G28" s="189"/>
      <c r="H28" s="190"/>
      <c r="I28" s="190"/>
      <c r="J28" s="189"/>
      <c r="K28" s="181"/>
      <c r="L28" s="181"/>
      <c r="M28" s="182"/>
      <c r="N28" s="182"/>
      <c r="O28" s="182"/>
      <c r="P28" s="182"/>
      <c r="Q28" s="183"/>
      <c r="R28" s="191"/>
    </row>
    <row r="29" customFormat="false" ht="32.25" hidden="false" customHeight="true" outlineLevel="0" collapsed="false">
      <c r="B29" s="177"/>
      <c r="C29" s="178" t="s">
        <v>26</v>
      </c>
      <c r="D29" s="211"/>
      <c r="E29" s="212" t="s">
        <v>97</v>
      </c>
      <c r="F29" s="213" t="n">
        <f aca="false">F30</f>
        <v>419677</v>
      </c>
      <c r="G29" s="175" t="n">
        <f aca="false">G30</f>
        <v>419677</v>
      </c>
      <c r="H29" s="213" t="n">
        <f aca="false">H30</f>
        <v>304869</v>
      </c>
      <c r="I29" s="175" t="n">
        <f aca="false">I30</f>
        <v>20227</v>
      </c>
      <c r="J29" s="214"/>
      <c r="K29" s="58" t="n">
        <v>0</v>
      </c>
      <c r="L29" s="215" t="n">
        <v>0</v>
      </c>
      <c r="M29" s="215" t="n">
        <v>0</v>
      </c>
      <c r="N29" s="215" t="n">
        <v>0</v>
      </c>
      <c r="O29" s="215" t="n">
        <v>0</v>
      </c>
      <c r="P29" s="215" t="n">
        <v>0</v>
      </c>
      <c r="Q29" s="216" t="n">
        <v>0</v>
      </c>
      <c r="R29" s="191" t="n">
        <f aca="false">F29+K29</f>
        <v>419677</v>
      </c>
    </row>
    <row r="30" customFormat="false" ht="47.25" hidden="false" customHeight="true" outlineLevel="0" collapsed="false">
      <c r="B30" s="185" t="s">
        <v>117</v>
      </c>
      <c r="C30" s="186" t="s">
        <v>28</v>
      </c>
      <c r="D30" s="217" t="s">
        <v>29</v>
      </c>
      <c r="E30" s="188" t="s">
        <v>99</v>
      </c>
      <c r="F30" s="195" t="n">
        <f aca="false">352322+67355</f>
        <v>419677</v>
      </c>
      <c r="G30" s="195" t="n">
        <f aca="false">352322+67355</f>
        <v>419677</v>
      </c>
      <c r="H30" s="175" t="n">
        <f aca="false">249660+55209</f>
        <v>304869</v>
      </c>
      <c r="I30" s="176" t="n">
        <v>20227</v>
      </c>
      <c r="J30" s="175"/>
      <c r="K30" s="73" t="n">
        <v>0</v>
      </c>
      <c r="L30" s="104" t="n">
        <v>0</v>
      </c>
      <c r="M30" s="104" t="n">
        <v>0</v>
      </c>
      <c r="N30" s="104" t="n">
        <v>0</v>
      </c>
      <c r="O30" s="104" t="n">
        <v>0</v>
      </c>
      <c r="P30" s="104" t="n">
        <v>0</v>
      </c>
      <c r="Q30" s="105" t="n">
        <v>0</v>
      </c>
      <c r="R30" s="191" t="n">
        <f aca="false">F30+K30</f>
        <v>419677</v>
      </c>
    </row>
    <row r="31" customFormat="false" ht="33.75" hidden="false" customHeight="true" outlineLevel="0" collapsed="false">
      <c r="B31" s="218"/>
      <c r="C31" s="219" t="s">
        <v>70</v>
      </c>
      <c r="D31" s="220"/>
      <c r="E31" s="212" t="s">
        <v>109</v>
      </c>
      <c r="F31" s="221" t="n">
        <f aca="false">F32</f>
        <v>2936924</v>
      </c>
      <c r="G31" s="221" t="n">
        <f aca="false">G32</f>
        <v>2936924</v>
      </c>
      <c r="H31" s="214" t="n">
        <f aca="false">H32</f>
        <v>0</v>
      </c>
      <c r="I31" s="214" t="n">
        <f aca="false">I32</f>
        <v>22377</v>
      </c>
      <c r="J31" s="214"/>
      <c r="K31" s="215" t="n">
        <f aca="false">K32</f>
        <v>26741</v>
      </c>
      <c r="L31" s="215" t="n">
        <f aca="false">L32</f>
        <v>26741</v>
      </c>
      <c r="M31" s="215" t="n">
        <f aca="false">M32</f>
        <v>0</v>
      </c>
      <c r="N31" s="215" t="n">
        <f aca="false">N32</f>
        <v>0</v>
      </c>
      <c r="O31" s="215" t="n">
        <f aca="false">O32</f>
        <v>0</v>
      </c>
      <c r="P31" s="215" t="n">
        <f aca="false">P32</f>
        <v>0</v>
      </c>
      <c r="Q31" s="216" t="n">
        <f aca="false">Q32</f>
        <v>0</v>
      </c>
      <c r="R31" s="191" t="n">
        <f aca="false">F31+K31</f>
        <v>2963665</v>
      </c>
    </row>
    <row r="32" customFormat="false" ht="30.75" hidden="false" customHeight="true" outlineLevel="0" collapsed="false">
      <c r="B32" s="222" t="s">
        <v>118</v>
      </c>
      <c r="C32" s="223" t="s">
        <v>75</v>
      </c>
      <c r="D32" s="217" t="s">
        <v>76</v>
      </c>
      <c r="E32" s="224" t="s">
        <v>77</v>
      </c>
      <c r="F32" s="225" t="n">
        <f aca="false">1022377+2000000-85453</f>
        <v>2936924</v>
      </c>
      <c r="G32" s="225" t="n">
        <f aca="false">1022377+2000000-85453</f>
        <v>2936924</v>
      </c>
      <c r="H32" s="226" t="n">
        <v>0</v>
      </c>
      <c r="I32" s="226" t="n">
        <v>22377</v>
      </c>
      <c r="J32" s="175"/>
      <c r="K32" s="104" t="n">
        <v>26741</v>
      </c>
      <c r="L32" s="104" t="n">
        <v>26741</v>
      </c>
      <c r="M32" s="104" t="n">
        <v>0</v>
      </c>
      <c r="N32" s="104" t="n">
        <v>0</v>
      </c>
      <c r="O32" s="104" t="n">
        <v>0</v>
      </c>
      <c r="P32" s="104" t="n">
        <v>0</v>
      </c>
      <c r="Q32" s="105" t="n">
        <v>0</v>
      </c>
      <c r="R32" s="227" t="n">
        <f aca="false">F32+K32</f>
        <v>2963665</v>
      </c>
    </row>
    <row r="33" customFormat="false" ht="33.75" hidden="false" customHeight="true" outlineLevel="0" collapsed="false">
      <c r="B33" s="228" t="s">
        <v>119</v>
      </c>
      <c r="C33" s="228"/>
      <c r="D33" s="204"/>
      <c r="E33" s="205" t="s">
        <v>120</v>
      </c>
      <c r="F33" s="229" t="n">
        <f aca="false">F35+F40+F85+F37</f>
        <v>324682846</v>
      </c>
      <c r="G33" s="229" t="n">
        <f aca="false">G35+G40+G85+G37</f>
        <v>324682846</v>
      </c>
      <c r="H33" s="229" t="n">
        <f aca="false">H35+H40+H85+H37</f>
        <v>11658659</v>
      </c>
      <c r="I33" s="229" t="n">
        <f aca="false">I35+I40+I85+I37</f>
        <v>644447</v>
      </c>
      <c r="J33" s="229"/>
      <c r="K33" s="229" t="n">
        <f aca="false">K35+K40+K85+K37</f>
        <v>57740</v>
      </c>
      <c r="L33" s="229" t="n">
        <f aca="false">L35+L40+L85+L37</f>
        <v>57740</v>
      </c>
      <c r="M33" s="229" t="n">
        <f aca="false">M35+M40+M85+M37</f>
        <v>42808</v>
      </c>
      <c r="N33" s="229" t="n">
        <f aca="false">N35+N40+N85+N37</f>
        <v>0</v>
      </c>
      <c r="O33" s="229" t="n">
        <f aca="false">O35+O40+O85+O37</f>
        <v>0</v>
      </c>
      <c r="P33" s="229" t="n">
        <f aca="false">P35+P40+P85+P37</f>
        <v>0</v>
      </c>
      <c r="Q33" s="229" t="n">
        <f aca="false">Q35+Q40+Q85+Q37</f>
        <v>0</v>
      </c>
      <c r="R33" s="227" t="n">
        <f aca="false">F33+K33</f>
        <v>324740586</v>
      </c>
    </row>
    <row r="34" customFormat="false" ht="26.25" hidden="false" customHeight="true" outlineLevel="0" collapsed="false">
      <c r="B34" s="230"/>
      <c r="C34" s="230"/>
      <c r="D34" s="209"/>
      <c r="E34" s="231" t="s">
        <v>116</v>
      </c>
      <c r="F34" s="195"/>
      <c r="G34" s="195"/>
      <c r="H34" s="195"/>
      <c r="I34" s="196"/>
      <c r="J34" s="175"/>
      <c r="K34" s="73"/>
      <c r="L34" s="73"/>
      <c r="M34" s="73"/>
      <c r="N34" s="73"/>
      <c r="O34" s="73"/>
      <c r="P34" s="73"/>
      <c r="Q34" s="74"/>
      <c r="R34" s="75"/>
    </row>
    <row r="35" customFormat="false" ht="29.25" hidden="false" customHeight="true" outlineLevel="0" collapsed="false">
      <c r="B35" s="232"/>
      <c r="C35" s="178" t="s">
        <v>26</v>
      </c>
      <c r="D35" s="211"/>
      <c r="E35" s="212" t="s">
        <v>97</v>
      </c>
      <c r="F35" s="195" t="n">
        <f aca="false">F36</f>
        <v>9848607</v>
      </c>
      <c r="G35" s="195" t="n">
        <f aca="false">G36</f>
        <v>9848607</v>
      </c>
      <c r="H35" s="175" t="n">
        <f aca="false">H36</f>
        <v>7118992</v>
      </c>
      <c r="I35" s="176" t="n">
        <f aca="false">I36</f>
        <v>445070</v>
      </c>
      <c r="J35" s="175"/>
      <c r="K35" s="73" t="n">
        <v>0</v>
      </c>
      <c r="L35" s="104" t="n">
        <v>0</v>
      </c>
      <c r="M35" s="104" t="n">
        <v>0</v>
      </c>
      <c r="N35" s="104" t="n">
        <v>0</v>
      </c>
      <c r="O35" s="104" t="n">
        <v>0</v>
      </c>
      <c r="P35" s="104" t="n">
        <v>0</v>
      </c>
      <c r="Q35" s="105" t="n">
        <v>0</v>
      </c>
      <c r="R35" s="75" t="n">
        <f aca="false">F35+K35</f>
        <v>9848607</v>
      </c>
    </row>
    <row r="36" customFormat="false" ht="45" hidden="false" customHeight="true" outlineLevel="0" collapsed="false">
      <c r="B36" s="223" t="s">
        <v>121</v>
      </c>
      <c r="C36" s="223" t="s">
        <v>28</v>
      </c>
      <c r="D36" s="217" t="s">
        <v>29</v>
      </c>
      <c r="E36" s="188" t="s">
        <v>99</v>
      </c>
      <c r="F36" s="195" t="n">
        <f aca="false">9117891+209445+900000+116468-421547-73650</f>
        <v>9848607</v>
      </c>
      <c r="G36" s="195" t="n">
        <f aca="false">9117891+209445+900000+116468-421547-73650</f>
        <v>9848607</v>
      </c>
      <c r="H36" s="175" t="n">
        <f aca="false">7524041-345530-59519</f>
        <v>7118992</v>
      </c>
      <c r="I36" s="176" t="n">
        <v>445070</v>
      </c>
      <c r="J36" s="175"/>
      <c r="K36" s="73" t="n">
        <v>0</v>
      </c>
      <c r="L36" s="104" t="n">
        <v>0</v>
      </c>
      <c r="M36" s="104" t="n">
        <v>0</v>
      </c>
      <c r="N36" s="104" t="n">
        <v>0</v>
      </c>
      <c r="O36" s="104" t="n">
        <v>0</v>
      </c>
      <c r="P36" s="104" t="n">
        <v>0</v>
      </c>
      <c r="Q36" s="105" t="n">
        <f aca="false">24.945-24.945</f>
        <v>0</v>
      </c>
      <c r="R36" s="75" t="n">
        <f aca="false">F36+K36</f>
        <v>9848607</v>
      </c>
    </row>
    <row r="37" customFormat="false" ht="41.25" hidden="false" customHeight="true" outlineLevel="0" collapsed="false">
      <c r="B37" s="233"/>
      <c r="C37" s="234" t="s">
        <v>30</v>
      </c>
      <c r="D37" s="235"/>
      <c r="E37" s="236" t="s">
        <v>122</v>
      </c>
      <c r="F37" s="237" t="n">
        <f aca="false">F38</f>
        <v>1239468</v>
      </c>
      <c r="G37" s="237" t="n">
        <f aca="false">G38</f>
        <v>1239468</v>
      </c>
      <c r="H37" s="237" t="n">
        <f aca="false">H38</f>
        <v>0</v>
      </c>
      <c r="I37" s="237" t="n">
        <f aca="false">I38</f>
        <v>0</v>
      </c>
      <c r="J37" s="237"/>
      <c r="K37" s="80" t="n">
        <f aca="false">K38</f>
        <v>0</v>
      </c>
      <c r="L37" s="80" t="n">
        <f aca="false">L38</f>
        <v>0</v>
      </c>
      <c r="M37" s="80" t="n">
        <f aca="false">M38</f>
        <v>0</v>
      </c>
      <c r="N37" s="80" t="n">
        <f aca="false">N38</f>
        <v>0</v>
      </c>
      <c r="O37" s="80" t="n">
        <f aca="false">O38</f>
        <v>0</v>
      </c>
      <c r="P37" s="80" t="n">
        <f aca="false">P38</f>
        <v>0</v>
      </c>
      <c r="Q37" s="81" t="n">
        <f aca="false">Q38</f>
        <v>0</v>
      </c>
      <c r="R37" s="82" t="n">
        <f aca="false">F37+K37</f>
        <v>1239468</v>
      </c>
    </row>
    <row r="38" customFormat="false" ht="48" hidden="false" customHeight="true" outlineLevel="0" collapsed="false">
      <c r="B38" s="238" t="s">
        <v>123</v>
      </c>
      <c r="C38" s="238" t="s">
        <v>35</v>
      </c>
      <c r="D38" s="239" t="s">
        <v>33</v>
      </c>
      <c r="E38" s="240" t="s">
        <v>124</v>
      </c>
      <c r="F38" s="229" t="n">
        <f aca="false">F39</f>
        <v>1239468</v>
      </c>
      <c r="G38" s="229" t="n">
        <f aca="false">G39</f>
        <v>1239468</v>
      </c>
      <c r="H38" s="241" t="n">
        <v>0</v>
      </c>
      <c r="I38" s="242" t="n">
        <v>0</v>
      </c>
      <c r="J38" s="241"/>
      <c r="K38" s="108" t="n">
        <f aca="false">K39</f>
        <v>0</v>
      </c>
      <c r="L38" s="243" t="n">
        <v>0</v>
      </c>
      <c r="M38" s="243" t="n">
        <v>0</v>
      </c>
      <c r="N38" s="243" t="n">
        <v>0</v>
      </c>
      <c r="O38" s="243" t="n">
        <v>0</v>
      </c>
      <c r="P38" s="243" t="n">
        <v>0</v>
      </c>
      <c r="Q38" s="244" t="n">
        <v>0</v>
      </c>
      <c r="R38" s="110" t="n">
        <f aca="false">F38+K38</f>
        <v>1239468</v>
      </c>
    </row>
    <row r="39" customFormat="false" ht="92.25" hidden="false" customHeight="true" outlineLevel="0" collapsed="false">
      <c r="B39" s="238"/>
      <c r="C39" s="238"/>
      <c r="D39" s="245"/>
      <c r="E39" s="246" t="s">
        <v>125</v>
      </c>
      <c r="F39" s="195" t="n">
        <f aca="false">1026838+212630</f>
        <v>1239468</v>
      </c>
      <c r="G39" s="195" t="n">
        <f aca="false">1026838+212630</f>
        <v>1239468</v>
      </c>
      <c r="H39" s="175" t="n">
        <v>0</v>
      </c>
      <c r="I39" s="176" t="n">
        <v>0</v>
      </c>
      <c r="J39" s="175"/>
      <c r="K39" s="73" t="n">
        <v>0</v>
      </c>
      <c r="L39" s="104" t="n">
        <v>0</v>
      </c>
      <c r="M39" s="104" t="n">
        <v>0</v>
      </c>
      <c r="N39" s="104" t="n">
        <v>0</v>
      </c>
      <c r="O39" s="104" t="n">
        <v>0</v>
      </c>
      <c r="P39" s="104" t="n">
        <v>0</v>
      </c>
      <c r="Q39" s="105" t="n">
        <v>0</v>
      </c>
      <c r="R39" s="75" t="n">
        <f aca="false">F39+K39</f>
        <v>1239468</v>
      </c>
    </row>
    <row r="40" customFormat="false" ht="40.5" hidden="false" customHeight="true" outlineLevel="0" collapsed="false">
      <c r="B40" s="247"/>
      <c r="C40" s="178" t="s">
        <v>36</v>
      </c>
      <c r="D40" s="211"/>
      <c r="E40" s="248" t="s">
        <v>100</v>
      </c>
      <c r="F40" s="195" t="n">
        <f aca="false">F41+F43+F46+F48+F50+F52+F54+F56+F57+F58+F60+F62+F64+F66+F68+F70+F72+F74+F76+F78+F79+F80+F81+F83</f>
        <v>312956771</v>
      </c>
      <c r="G40" s="195" t="n">
        <f aca="false">G41+G43+G46+G48+G50+G52+G54+G56+G57+G58+G60+G62+G64+G66+G68+G70+G72+G74+G76+G78+G79+G80+G81+G83</f>
        <v>312956771</v>
      </c>
      <c r="H40" s="195" t="n">
        <f aca="false">H41+H43+H46+H48+H50+H52+H54+H56+H57+H58+H60+H62+H64+H66+H68+H70+H72+H74+H76+H78+H79+H80+H81+H83</f>
        <v>4539667</v>
      </c>
      <c r="I40" s="195" t="n">
        <f aca="false">I41+I43+I46+I48+I50+I52+I54+I56+I57+I58+I60+I62+I64+I66+I68+I70+I72+I74+I76+I78+I79+I80+I81+I83</f>
        <v>199377</v>
      </c>
      <c r="J40" s="195"/>
      <c r="K40" s="195" t="n">
        <f aca="false">K41+K43+K46+K48+K50+K52+K54+K56+K57+K58+K60+K62+K64+K66+K68+K70+K72+K74+K76+K78+K79+K80+K81+K83</f>
        <v>57740</v>
      </c>
      <c r="L40" s="195" t="n">
        <f aca="false">L41+L43+L46+L48+L50+L52+L54+L56+L57+L58+L60+L62+L64+L66+L68+L70+L72+L74+L76+L78+L79+L80+L81+L83</f>
        <v>57740</v>
      </c>
      <c r="M40" s="195" t="n">
        <f aca="false">M41+M43+M46+M48+M50+M52+M54+M56+M57+M58+M60+M62+M64+M66+M68+M70+M72+M74+M76+M78+M79+M80+M81+M83</f>
        <v>42808</v>
      </c>
      <c r="N40" s="195" t="n">
        <f aca="false">N41+N43+N46+N48+N50+N52+N54+N56+N57+N58+N60+N62+N64+N66+N68+N70+N72+N74+N76+N78+N79+N80+N81+N83</f>
        <v>0</v>
      </c>
      <c r="O40" s="195" t="n">
        <f aca="false">O41+O43+O46+O48+O50+O52+O54+O56+O57+O58+O60+O62+O64+O66+O68+O70+O72+O74+O76+O78+O79+O80+O81+O83</f>
        <v>0</v>
      </c>
      <c r="P40" s="195" t="n">
        <f aca="false">P41+P43+P46+P48+P50+P52+P54+P56+P57+P58+P60+P62+P64+P66+P68+P70+P72+P74+P76+P78+P79+P80+P81+P83</f>
        <v>0</v>
      </c>
      <c r="Q40" s="195" t="n">
        <f aca="false">Q41+Q43+Q46+Q48+Q50+Q52+Q54+Q56+Q57+Q58+Q60+Q62+Q64+Q66+Q68+Q70+Q72+Q74+Q76+Q78+Q79+Q80+Q81+Q83</f>
        <v>0</v>
      </c>
      <c r="R40" s="249" t="n">
        <f aca="false">R41+R43+R46+R48+R50+R52+R54+R56+R57+R58+R60+R62+R64+R66+R68+R70+R72+R74+R76+R78+R79+R80+R81+R83</f>
        <v>313014511</v>
      </c>
    </row>
    <row r="41" customFormat="false" ht="132" hidden="false" customHeight="true" outlineLevel="0" collapsed="false">
      <c r="A41" s="3" t="n">
        <v>90201</v>
      </c>
      <c r="B41" s="186" t="s">
        <v>126</v>
      </c>
      <c r="C41" s="186" t="s">
        <v>38</v>
      </c>
      <c r="D41" s="217" t="s">
        <v>39</v>
      </c>
      <c r="E41" s="224" t="s">
        <v>127</v>
      </c>
      <c r="F41" s="195" t="n">
        <f aca="false">F42</f>
        <v>16295477</v>
      </c>
      <c r="G41" s="195" t="n">
        <f aca="false">G42</f>
        <v>16295477</v>
      </c>
      <c r="H41" s="175" t="n">
        <v>0</v>
      </c>
      <c r="I41" s="176" t="n">
        <v>0</v>
      </c>
      <c r="J41" s="175"/>
      <c r="K41" s="73" t="n">
        <f aca="false">K42</f>
        <v>0</v>
      </c>
      <c r="L41" s="104" t="n">
        <v>0</v>
      </c>
      <c r="M41" s="104" t="n">
        <v>0</v>
      </c>
      <c r="N41" s="104" t="n">
        <v>0</v>
      </c>
      <c r="O41" s="104" t="n">
        <v>0</v>
      </c>
      <c r="P41" s="104" t="n">
        <v>0</v>
      </c>
      <c r="Q41" s="105" t="n">
        <v>0</v>
      </c>
      <c r="R41" s="75" t="n">
        <f aca="false">F41+K41</f>
        <v>16295477</v>
      </c>
    </row>
    <row r="42" customFormat="false" ht="71.25" hidden="false" customHeight="true" outlineLevel="0" collapsed="false">
      <c r="B42" s="186"/>
      <c r="C42" s="186"/>
      <c r="D42" s="217"/>
      <c r="E42" s="250" t="s">
        <v>128</v>
      </c>
      <c r="F42" s="195" t="n">
        <f aca="false">6684559+10500000+174084-1319163-4500000+368535+254176+1000000-1+1400000+1733287</f>
        <v>16295477</v>
      </c>
      <c r="G42" s="195" t="n">
        <f aca="false">6684559+10500000+174084-1319163-4500000+368535+254176+1000000-1+1400000+1733287</f>
        <v>16295477</v>
      </c>
      <c r="H42" s="175" t="n">
        <v>0</v>
      </c>
      <c r="I42" s="176" t="n">
        <v>0</v>
      </c>
      <c r="J42" s="175"/>
      <c r="K42" s="73" t="n">
        <v>0</v>
      </c>
      <c r="L42" s="104" t="n">
        <v>0</v>
      </c>
      <c r="M42" s="104" t="n">
        <v>0</v>
      </c>
      <c r="N42" s="104" t="n">
        <v>0</v>
      </c>
      <c r="O42" s="104" t="n">
        <v>0</v>
      </c>
      <c r="P42" s="104" t="n">
        <v>0</v>
      </c>
      <c r="Q42" s="105" t="n">
        <v>0</v>
      </c>
      <c r="R42" s="75" t="n">
        <f aca="false">F42+K42</f>
        <v>16295477</v>
      </c>
    </row>
    <row r="43" customFormat="false" ht="191.25" hidden="false" customHeight="true" outlineLevel="0" collapsed="false">
      <c r="B43" s="251" t="s">
        <v>129</v>
      </c>
      <c r="C43" s="251" t="s">
        <v>40</v>
      </c>
      <c r="D43" s="252" t="s">
        <v>39</v>
      </c>
      <c r="E43" s="253" t="s">
        <v>130</v>
      </c>
      <c r="F43" s="254" t="n">
        <f aca="false">F45</f>
        <v>4326242</v>
      </c>
      <c r="G43" s="254" t="n">
        <f aca="false">G45</f>
        <v>4326242</v>
      </c>
      <c r="H43" s="255" t="n">
        <v>0</v>
      </c>
      <c r="I43" s="256" t="n">
        <v>0</v>
      </c>
      <c r="J43" s="255"/>
      <c r="K43" s="257" t="n">
        <f aca="false">K45</f>
        <v>0</v>
      </c>
      <c r="L43" s="258" t="n">
        <v>0</v>
      </c>
      <c r="M43" s="258" t="n">
        <v>0</v>
      </c>
      <c r="N43" s="258" t="n">
        <v>0</v>
      </c>
      <c r="O43" s="258" t="n">
        <v>0</v>
      </c>
      <c r="P43" s="258" t="n">
        <v>0</v>
      </c>
      <c r="Q43" s="259" t="n">
        <v>0</v>
      </c>
      <c r="R43" s="260" t="n">
        <f aca="false">F43+K43</f>
        <v>4326242</v>
      </c>
    </row>
    <row r="44" customFormat="false" ht="138" hidden="false" customHeight="true" outlineLevel="0" collapsed="false">
      <c r="B44" s="261"/>
      <c r="C44" s="261"/>
      <c r="D44" s="262"/>
      <c r="E44" s="263" t="s">
        <v>131</v>
      </c>
      <c r="F44" s="264"/>
      <c r="G44" s="264"/>
      <c r="H44" s="265"/>
      <c r="I44" s="266"/>
      <c r="J44" s="265"/>
      <c r="K44" s="267"/>
      <c r="L44" s="268"/>
      <c r="M44" s="268"/>
      <c r="N44" s="268"/>
      <c r="O44" s="268"/>
      <c r="P44" s="268"/>
      <c r="Q44" s="269"/>
      <c r="R44" s="270"/>
    </row>
    <row r="45" customFormat="false" ht="66" hidden="false" customHeight="true" outlineLevel="0" collapsed="false">
      <c r="B45" s="271"/>
      <c r="C45" s="271"/>
      <c r="D45" s="245"/>
      <c r="E45" s="272" t="s">
        <v>132</v>
      </c>
      <c r="F45" s="195" t="n">
        <f aca="false">1723170+2862754-924334-489118+57701+200000+500000+396069</f>
        <v>4326242</v>
      </c>
      <c r="G45" s="195" t="n">
        <f aca="false">1723170+2862754-924334-489118+57701+200000+500000+396069</f>
        <v>4326242</v>
      </c>
      <c r="H45" s="175" t="n">
        <v>0</v>
      </c>
      <c r="I45" s="176" t="n">
        <v>0</v>
      </c>
      <c r="J45" s="175"/>
      <c r="K45" s="73" t="n">
        <v>0</v>
      </c>
      <c r="L45" s="104" t="n">
        <v>0</v>
      </c>
      <c r="M45" s="104" t="n">
        <v>0</v>
      </c>
      <c r="N45" s="104" t="n">
        <v>0</v>
      </c>
      <c r="O45" s="104" t="n">
        <v>0</v>
      </c>
      <c r="P45" s="104" t="n">
        <v>0</v>
      </c>
      <c r="Q45" s="105" t="n">
        <v>0</v>
      </c>
      <c r="R45" s="75" t="n">
        <f aca="false">F45+K45</f>
        <v>4326242</v>
      </c>
    </row>
    <row r="46" customFormat="false" ht="66" hidden="false" customHeight="true" outlineLevel="0" collapsed="false">
      <c r="B46" s="200" t="s">
        <v>133</v>
      </c>
      <c r="C46" s="200" t="s">
        <v>41</v>
      </c>
      <c r="D46" s="273" t="s">
        <v>42</v>
      </c>
      <c r="E46" s="274" t="s">
        <v>134</v>
      </c>
      <c r="F46" s="195" t="n">
        <f aca="false">F47</f>
        <v>1744161</v>
      </c>
      <c r="G46" s="264" t="n">
        <f aca="false">G47</f>
        <v>1744161</v>
      </c>
      <c r="H46" s="265" t="n">
        <v>0</v>
      </c>
      <c r="I46" s="266" t="n">
        <v>0</v>
      </c>
      <c r="J46" s="265"/>
      <c r="K46" s="267" t="n">
        <f aca="false">K47</f>
        <v>0</v>
      </c>
      <c r="L46" s="268" t="n">
        <v>0</v>
      </c>
      <c r="M46" s="268" t="n">
        <v>0</v>
      </c>
      <c r="N46" s="268" t="n">
        <v>0</v>
      </c>
      <c r="O46" s="268" t="n">
        <v>0</v>
      </c>
      <c r="P46" s="268" t="n">
        <v>0</v>
      </c>
      <c r="Q46" s="269" t="n">
        <v>0</v>
      </c>
      <c r="R46" s="270" t="n">
        <f aca="false">F46+K46</f>
        <v>1744161</v>
      </c>
    </row>
    <row r="47" customFormat="false" ht="66" hidden="false" customHeight="true" outlineLevel="0" collapsed="false">
      <c r="B47" s="186"/>
      <c r="C47" s="186"/>
      <c r="D47" s="245"/>
      <c r="E47" s="272" t="s">
        <v>135</v>
      </c>
      <c r="F47" s="275" t="n">
        <f aca="false">683640+1569799-767828-213748+25087+75000+200000+172212-1</f>
        <v>1744161</v>
      </c>
      <c r="G47" s="275" t="n">
        <f aca="false">683640+1569799-767828-213748+25087+75000+200000+172212-1</f>
        <v>1744161</v>
      </c>
      <c r="H47" s="175" t="n">
        <v>0</v>
      </c>
      <c r="I47" s="176" t="n">
        <v>0</v>
      </c>
      <c r="J47" s="175"/>
      <c r="K47" s="73" t="n">
        <v>0</v>
      </c>
      <c r="L47" s="104" t="n">
        <v>0</v>
      </c>
      <c r="M47" s="104" t="n">
        <v>0</v>
      </c>
      <c r="N47" s="104" t="n">
        <v>0</v>
      </c>
      <c r="O47" s="104" t="n">
        <v>0</v>
      </c>
      <c r="P47" s="104" t="n">
        <v>0</v>
      </c>
      <c r="Q47" s="105" t="n">
        <v>0</v>
      </c>
      <c r="R47" s="75" t="n">
        <f aca="false">F47+K47</f>
        <v>1744161</v>
      </c>
    </row>
    <row r="48" customFormat="false" ht="66" hidden="false" customHeight="true" outlineLevel="0" collapsed="false">
      <c r="B48" s="186" t="s">
        <v>136</v>
      </c>
      <c r="C48" s="186" t="s">
        <v>43</v>
      </c>
      <c r="D48" s="217" t="s">
        <v>42</v>
      </c>
      <c r="E48" s="276" t="s">
        <v>137</v>
      </c>
      <c r="F48" s="195" t="n">
        <f aca="false">F49</f>
        <v>1722772</v>
      </c>
      <c r="G48" s="195" t="n">
        <f aca="false">G49</f>
        <v>1722772</v>
      </c>
      <c r="H48" s="175" t="n">
        <v>0</v>
      </c>
      <c r="I48" s="176" t="n">
        <v>0</v>
      </c>
      <c r="J48" s="175"/>
      <c r="K48" s="73" t="n">
        <f aca="false">K49</f>
        <v>0</v>
      </c>
      <c r="L48" s="104" t="n">
        <v>0</v>
      </c>
      <c r="M48" s="104" t="n">
        <v>0</v>
      </c>
      <c r="N48" s="104" t="n">
        <v>0</v>
      </c>
      <c r="O48" s="104" t="n">
        <v>0</v>
      </c>
      <c r="P48" s="104" t="n">
        <v>0</v>
      </c>
      <c r="Q48" s="105" t="n">
        <v>0</v>
      </c>
      <c r="R48" s="75" t="n">
        <f aca="false">F48+K48</f>
        <v>1722772</v>
      </c>
    </row>
    <row r="49" customFormat="false" ht="66" hidden="false" customHeight="true" outlineLevel="0" collapsed="false">
      <c r="B49" s="277"/>
      <c r="C49" s="277"/>
      <c r="D49" s="278"/>
      <c r="E49" s="279" t="s">
        <v>128</v>
      </c>
      <c r="F49" s="237" t="n">
        <f aca="false">683907+1579866-715415-301134+22831+70000+100000+282716+1</f>
        <v>1722772</v>
      </c>
      <c r="G49" s="237" t="n">
        <f aca="false">683907+1579866-715415-301134+22831+70000+100000+282716+1</f>
        <v>1722772</v>
      </c>
      <c r="H49" s="280" t="n">
        <v>0</v>
      </c>
      <c r="I49" s="281" t="n">
        <v>0</v>
      </c>
      <c r="J49" s="280"/>
      <c r="K49" s="80" t="n">
        <v>0</v>
      </c>
      <c r="L49" s="99" t="n">
        <v>0</v>
      </c>
      <c r="M49" s="99" t="n">
        <v>0</v>
      </c>
      <c r="N49" s="99" t="n">
        <v>0</v>
      </c>
      <c r="O49" s="99" t="n">
        <v>0</v>
      </c>
      <c r="P49" s="99" t="n">
        <v>0</v>
      </c>
      <c r="Q49" s="100" t="n">
        <v>0</v>
      </c>
      <c r="R49" s="82" t="n">
        <f aca="false">F49+K49</f>
        <v>1722772</v>
      </c>
    </row>
    <row r="50" customFormat="false" ht="57.75" hidden="false" customHeight="true" outlineLevel="0" collapsed="false">
      <c r="B50" s="282" t="s">
        <v>138</v>
      </c>
      <c r="C50" s="282" t="s">
        <v>44</v>
      </c>
      <c r="D50" s="239" t="s">
        <v>35</v>
      </c>
      <c r="E50" s="240" t="s">
        <v>139</v>
      </c>
      <c r="F50" s="229" t="n">
        <f aca="false">F51</f>
        <v>143211892</v>
      </c>
      <c r="G50" s="229" t="n">
        <f aca="false">G51</f>
        <v>143211892</v>
      </c>
      <c r="H50" s="241" t="n">
        <v>0</v>
      </c>
      <c r="I50" s="242" t="n">
        <v>0</v>
      </c>
      <c r="J50" s="241"/>
      <c r="K50" s="108" t="n">
        <f aca="false">K51</f>
        <v>0</v>
      </c>
      <c r="L50" s="243" t="n">
        <v>0</v>
      </c>
      <c r="M50" s="243" t="n">
        <v>0</v>
      </c>
      <c r="N50" s="243" t="n">
        <v>0</v>
      </c>
      <c r="O50" s="243" t="n">
        <v>0</v>
      </c>
      <c r="P50" s="243" t="n">
        <v>0</v>
      </c>
      <c r="Q50" s="244" t="n">
        <v>0</v>
      </c>
      <c r="R50" s="110" t="n">
        <f aca="false">F50+K50</f>
        <v>143211892</v>
      </c>
    </row>
    <row r="51" customFormat="false" ht="66" hidden="false" customHeight="true" outlineLevel="0" collapsed="false">
      <c r="B51" s="186"/>
      <c r="C51" s="186"/>
      <c r="D51" s="245"/>
      <c r="E51" s="283" t="s">
        <v>128</v>
      </c>
      <c r="F51" s="195" t="n">
        <f aca="false">74357249+37712741+13988885+1846394-64657-1+16680712+1-2200000+890568</f>
        <v>143211892</v>
      </c>
      <c r="G51" s="195" t="n">
        <f aca="false">74357249+37712741+13988885+1846394-64657-1+16680712+1-2200000+890568</f>
        <v>143211892</v>
      </c>
      <c r="H51" s="175" t="n">
        <v>0</v>
      </c>
      <c r="I51" s="176" t="n">
        <v>0</v>
      </c>
      <c r="J51" s="175"/>
      <c r="K51" s="73" t="n">
        <v>0</v>
      </c>
      <c r="L51" s="104" t="n">
        <v>0</v>
      </c>
      <c r="M51" s="104" t="n">
        <v>0</v>
      </c>
      <c r="N51" s="104" t="n">
        <v>0</v>
      </c>
      <c r="O51" s="104" t="n">
        <v>0</v>
      </c>
      <c r="P51" s="104" t="n">
        <v>0</v>
      </c>
      <c r="Q51" s="105" t="n">
        <v>0</v>
      </c>
      <c r="R51" s="75" t="n">
        <f aca="false">F51+K51</f>
        <v>143211892</v>
      </c>
    </row>
    <row r="52" customFormat="false" ht="111" hidden="false" customHeight="true" outlineLevel="0" collapsed="false">
      <c r="A52" s="3" t="n">
        <v>90202</v>
      </c>
      <c r="B52" s="200" t="s">
        <v>140</v>
      </c>
      <c r="C52" s="200" t="s">
        <v>45</v>
      </c>
      <c r="D52" s="273" t="s">
        <v>39</v>
      </c>
      <c r="E52" s="284" t="s">
        <v>141</v>
      </c>
      <c r="F52" s="285" t="n">
        <f aca="false">F53</f>
        <v>0</v>
      </c>
      <c r="G52" s="286" t="n">
        <f aca="false">G53</f>
        <v>0</v>
      </c>
      <c r="H52" s="285" t="n">
        <v>0</v>
      </c>
      <c r="I52" s="287" t="n">
        <v>0</v>
      </c>
      <c r="J52" s="285"/>
      <c r="K52" s="64" t="n">
        <f aca="false">K53</f>
        <v>0</v>
      </c>
      <c r="L52" s="288" t="n">
        <v>0</v>
      </c>
      <c r="M52" s="288" t="n">
        <v>0</v>
      </c>
      <c r="N52" s="288" t="n">
        <v>0</v>
      </c>
      <c r="O52" s="288" t="n">
        <v>0</v>
      </c>
      <c r="P52" s="288" t="n">
        <v>0</v>
      </c>
      <c r="Q52" s="289" t="n">
        <v>0</v>
      </c>
      <c r="R52" s="66" t="n">
        <f aca="false">F52+K52</f>
        <v>0</v>
      </c>
    </row>
    <row r="53" customFormat="false" ht="43.5" hidden="false" customHeight="true" outlineLevel="0" collapsed="false">
      <c r="B53" s="186"/>
      <c r="C53" s="186"/>
      <c r="D53" s="217"/>
      <c r="E53" s="250" t="s">
        <v>142</v>
      </c>
      <c r="F53" s="195" t="n">
        <f aca="false">791-791</f>
        <v>0</v>
      </c>
      <c r="G53" s="195" t="n">
        <f aca="false">791-791</f>
        <v>0</v>
      </c>
      <c r="H53" s="175" t="n">
        <v>0</v>
      </c>
      <c r="I53" s="175" t="n">
        <v>0</v>
      </c>
      <c r="J53" s="175"/>
      <c r="K53" s="104" t="n">
        <v>0</v>
      </c>
      <c r="L53" s="104" t="n">
        <v>0</v>
      </c>
      <c r="M53" s="104" t="n">
        <v>0</v>
      </c>
      <c r="N53" s="104" t="n">
        <v>0</v>
      </c>
      <c r="O53" s="104" t="n">
        <v>0</v>
      </c>
      <c r="P53" s="104" t="n">
        <v>0</v>
      </c>
      <c r="Q53" s="105" t="n">
        <v>0</v>
      </c>
      <c r="R53" s="75" t="n">
        <f aca="false">F53+K53</f>
        <v>0</v>
      </c>
    </row>
    <row r="54" customFormat="false" ht="43.5" hidden="false" customHeight="true" outlineLevel="0" collapsed="false">
      <c r="B54" s="186" t="s">
        <v>143</v>
      </c>
      <c r="C54" s="186" t="s">
        <v>46</v>
      </c>
      <c r="D54" s="217" t="s">
        <v>35</v>
      </c>
      <c r="E54" s="224" t="s">
        <v>144</v>
      </c>
      <c r="F54" s="195" t="n">
        <f aca="false">F55</f>
        <v>43660</v>
      </c>
      <c r="G54" s="195" t="n">
        <f aca="false">G55</f>
        <v>43660</v>
      </c>
      <c r="H54" s="175" t="n">
        <v>0</v>
      </c>
      <c r="I54" s="176" t="n">
        <v>0</v>
      </c>
      <c r="J54" s="175"/>
      <c r="K54" s="73" t="n">
        <f aca="false">K55</f>
        <v>0</v>
      </c>
      <c r="L54" s="104" t="n">
        <v>0</v>
      </c>
      <c r="M54" s="104" t="n">
        <v>0</v>
      </c>
      <c r="N54" s="104" t="n">
        <v>0</v>
      </c>
      <c r="O54" s="104" t="n">
        <v>0</v>
      </c>
      <c r="P54" s="104" t="n">
        <v>0</v>
      </c>
      <c r="Q54" s="105" t="n">
        <v>0</v>
      </c>
      <c r="R54" s="75" t="n">
        <f aca="false">F54+K54</f>
        <v>43660</v>
      </c>
    </row>
    <row r="55" customFormat="false" ht="43.5" hidden="false" customHeight="true" outlineLevel="0" collapsed="false">
      <c r="B55" s="186"/>
      <c r="C55" s="186"/>
      <c r="D55" s="245"/>
      <c r="E55" s="250" t="s">
        <v>142</v>
      </c>
      <c r="F55" s="195" t="n">
        <f aca="false">23209+18121-4440+6770</f>
        <v>43660</v>
      </c>
      <c r="G55" s="195" t="n">
        <f aca="false">23209+18121-4440+6770</f>
        <v>43660</v>
      </c>
      <c r="H55" s="175" t="n">
        <v>0</v>
      </c>
      <c r="I55" s="176" t="n">
        <v>0</v>
      </c>
      <c r="J55" s="175"/>
      <c r="K55" s="73" t="n">
        <v>0</v>
      </c>
      <c r="L55" s="104" t="n">
        <v>0</v>
      </c>
      <c r="M55" s="104" t="n">
        <v>0</v>
      </c>
      <c r="N55" s="104" t="n">
        <v>0</v>
      </c>
      <c r="O55" s="104" t="n">
        <v>0</v>
      </c>
      <c r="P55" s="104" t="n">
        <v>0</v>
      </c>
      <c r="Q55" s="105" t="n">
        <v>0</v>
      </c>
      <c r="R55" s="75" t="n">
        <f aca="false">F55+K55</f>
        <v>43660</v>
      </c>
    </row>
    <row r="56" customFormat="false" ht="43.5" hidden="false" customHeight="true" outlineLevel="0" collapsed="false">
      <c r="B56" s="208" t="s">
        <v>145</v>
      </c>
      <c r="C56" s="208" t="s">
        <v>47</v>
      </c>
      <c r="D56" s="290" t="s">
        <v>42</v>
      </c>
      <c r="E56" s="291" t="s">
        <v>146</v>
      </c>
      <c r="F56" s="221" t="n">
        <v>9</v>
      </c>
      <c r="G56" s="221" t="n">
        <v>9</v>
      </c>
      <c r="H56" s="214" t="n">
        <v>0</v>
      </c>
      <c r="I56" s="292" t="n">
        <v>0</v>
      </c>
      <c r="J56" s="214"/>
      <c r="K56" s="221" t="n">
        <v>0</v>
      </c>
      <c r="L56" s="214" t="n">
        <v>0</v>
      </c>
      <c r="M56" s="214" t="n">
        <v>0</v>
      </c>
      <c r="N56" s="214" t="n">
        <v>0</v>
      </c>
      <c r="O56" s="214" t="n">
        <v>0</v>
      </c>
      <c r="P56" s="214" t="n">
        <v>0</v>
      </c>
      <c r="Q56" s="292" t="n">
        <v>0</v>
      </c>
      <c r="R56" s="293" t="n">
        <f aca="false">F56+K56</f>
        <v>9</v>
      </c>
    </row>
    <row r="57" customFormat="false" ht="43.5" hidden="false" customHeight="true" outlineLevel="0" collapsed="false">
      <c r="B57" s="208" t="s">
        <v>147</v>
      </c>
      <c r="C57" s="208" t="s">
        <v>48</v>
      </c>
      <c r="D57" s="290" t="s">
        <v>42</v>
      </c>
      <c r="E57" s="291" t="s">
        <v>148</v>
      </c>
      <c r="F57" s="221" t="n">
        <f aca="false">65695+5508</f>
        <v>71203</v>
      </c>
      <c r="G57" s="221" t="n">
        <f aca="false">65695+5508</f>
        <v>71203</v>
      </c>
      <c r="H57" s="214" t="n">
        <v>0</v>
      </c>
      <c r="I57" s="292" t="n">
        <v>0</v>
      </c>
      <c r="J57" s="214"/>
      <c r="K57" s="221" t="n">
        <v>0</v>
      </c>
      <c r="L57" s="214" t="n">
        <v>0</v>
      </c>
      <c r="M57" s="214" t="n">
        <v>0</v>
      </c>
      <c r="N57" s="214" t="n">
        <v>0</v>
      </c>
      <c r="O57" s="214" t="n">
        <v>0</v>
      </c>
      <c r="P57" s="214" t="n">
        <v>0</v>
      </c>
      <c r="Q57" s="292" t="n">
        <v>0</v>
      </c>
      <c r="R57" s="293" t="n">
        <f aca="false">F57+K57</f>
        <v>71203</v>
      </c>
    </row>
    <row r="58" customFormat="false" ht="38.25" hidden="false" customHeight="true" outlineLevel="0" collapsed="false">
      <c r="A58" s="3" t="n">
        <v>90302</v>
      </c>
      <c r="B58" s="186" t="s">
        <v>149</v>
      </c>
      <c r="C58" s="186" t="s">
        <v>49</v>
      </c>
      <c r="D58" s="217" t="s">
        <v>50</v>
      </c>
      <c r="E58" s="224" t="s">
        <v>150</v>
      </c>
      <c r="F58" s="195" t="n">
        <f aca="false">F59</f>
        <v>1087000</v>
      </c>
      <c r="G58" s="195" t="n">
        <f aca="false">G59</f>
        <v>1087000</v>
      </c>
      <c r="H58" s="175" t="n">
        <v>0</v>
      </c>
      <c r="I58" s="176" t="n">
        <v>0</v>
      </c>
      <c r="J58" s="175"/>
      <c r="K58" s="73" t="n">
        <f aca="false">K59</f>
        <v>0</v>
      </c>
      <c r="L58" s="104" t="n">
        <v>0</v>
      </c>
      <c r="M58" s="104" t="n">
        <v>0</v>
      </c>
      <c r="N58" s="104" t="n">
        <v>0</v>
      </c>
      <c r="O58" s="104" t="n">
        <v>0</v>
      </c>
      <c r="P58" s="104" t="n">
        <v>0</v>
      </c>
      <c r="Q58" s="105" t="n">
        <v>0</v>
      </c>
      <c r="R58" s="75" t="n">
        <f aca="false">F58+K58</f>
        <v>1087000</v>
      </c>
    </row>
    <row r="59" customFormat="false" ht="64.5" hidden="false" customHeight="true" outlineLevel="0" collapsed="false">
      <c r="B59" s="186"/>
      <c r="C59" s="186"/>
      <c r="D59" s="245"/>
      <c r="E59" s="250" t="s">
        <v>151</v>
      </c>
      <c r="F59" s="195" t="n">
        <f aca="false">1746600-659600</f>
        <v>1087000</v>
      </c>
      <c r="G59" s="195" t="n">
        <f aca="false">1746600-659600</f>
        <v>1087000</v>
      </c>
      <c r="H59" s="175" t="n">
        <v>0</v>
      </c>
      <c r="I59" s="176" t="n">
        <v>0</v>
      </c>
      <c r="J59" s="175"/>
      <c r="K59" s="73" t="n">
        <v>0</v>
      </c>
      <c r="L59" s="104" t="n">
        <v>0</v>
      </c>
      <c r="M59" s="104" t="n">
        <v>0</v>
      </c>
      <c r="N59" s="104" t="n">
        <v>0</v>
      </c>
      <c r="O59" s="104" t="n">
        <v>0</v>
      </c>
      <c r="P59" s="104" t="n">
        <v>0</v>
      </c>
      <c r="Q59" s="105" t="n">
        <v>0</v>
      </c>
      <c r="R59" s="75" t="n">
        <f aca="false">F59+K59</f>
        <v>1087000</v>
      </c>
    </row>
    <row r="60" customFormat="false" ht="30.75" hidden="false" customHeight="true" outlineLevel="0" collapsed="false">
      <c r="A60" s="3" t="n">
        <v>90303</v>
      </c>
      <c r="B60" s="186" t="s">
        <v>152</v>
      </c>
      <c r="C60" s="186" t="s">
        <v>51</v>
      </c>
      <c r="D60" s="217" t="s">
        <v>50</v>
      </c>
      <c r="E60" s="224" t="s">
        <v>153</v>
      </c>
      <c r="F60" s="195" t="n">
        <f aca="false">F61</f>
        <v>224492</v>
      </c>
      <c r="G60" s="195" t="n">
        <f aca="false">G61</f>
        <v>224492</v>
      </c>
      <c r="H60" s="175" t="n">
        <v>0</v>
      </c>
      <c r="I60" s="176" t="n">
        <v>0</v>
      </c>
      <c r="J60" s="175"/>
      <c r="K60" s="73" t="n">
        <f aca="false">K61</f>
        <v>0</v>
      </c>
      <c r="L60" s="104" t="n">
        <v>0</v>
      </c>
      <c r="M60" s="104" t="n">
        <v>0</v>
      </c>
      <c r="N60" s="104" t="n">
        <v>0</v>
      </c>
      <c r="O60" s="104" t="n">
        <v>0</v>
      </c>
      <c r="P60" s="104" t="n">
        <v>0</v>
      </c>
      <c r="Q60" s="105" t="n">
        <v>0</v>
      </c>
      <c r="R60" s="75" t="n">
        <f aca="false">F60+K60</f>
        <v>224492</v>
      </c>
    </row>
    <row r="61" customFormat="false" ht="66" hidden="false" customHeight="true" outlineLevel="0" collapsed="false">
      <c r="B61" s="186"/>
      <c r="C61" s="186"/>
      <c r="D61" s="245"/>
      <c r="E61" s="250" t="s">
        <v>151</v>
      </c>
      <c r="F61" s="195" t="n">
        <f aca="false">1405000-1180508</f>
        <v>224492</v>
      </c>
      <c r="G61" s="195" t="n">
        <f aca="false">1405000-1180508</f>
        <v>224492</v>
      </c>
      <c r="H61" s="175" t="n">
        <v>0</v>
      </c>
      <c r="I61" s="176" t="n">
        <v>0</v>
      </c>
      <c r="J61" s="175"/>
      <c r="K61" s="73" t="n">
        <v>0</v>
      </c>
      <c r="L61" s="104" t="n">
        <v>0</v>
      </c>
      <c r="M61" s="104" t="n">
        <v>0</v>
      </c>
      <c r="N61" s="104" t="n">
        <v>0</v>
      </c>
      <c r="O61" s="104" t="n">
        <v>0</v>
      </c>
      <c r="P61" s="104" t="n">
        <v>0</v>
      </c>
      <c r="Q61" s="105" t="n">
        <v>0</v>
      </c>
      <c r="R61" s="75" t="n">
        <f aca="false">F61+K61</f>
        <v>224492</v>
      </c>
    </row>
    <row r="62" customFormat="false" ht="27.75" hidden="false" customHeight="true" outlineLevel="0" collapsed="false">
      <c r="A62" s="3" t="n">
        <v>90304</v>
      </c>
      <c r="B62" s="186" t="s">
        <v>154</v>
      </c>
      <c r="C62" s="186" t="s">
        <v>52</v>
      </c>
      <c r="D62" s="217" t="s">
        <v>50</v>
      </c>
      <c r="E62" s="224" t="s">
        <v>155</v>
      </c>
      <c r="F62" s="195" t="n">
        <f aca="false">F63</f>
        <v>72884471</v>
      </c>
      <c r="G62" s="195" t="n">
        <f aca="false">G63</f>
        <v>72884471</v>
      </c>
      <c r="H62" s="175" t="n">
        <v>0</v>
      </c>
      <c r="I62" s="176" t="n">
        <v>0</v>
      </c>
      <c r="J62" s="175"/>
      <c r="K62" s="73" t="n">
        <f aca="false">K63</f>
        <v>0</v>
      </c>
      <c r="L62" s="104" t="n">
        <v>0</v>
      </c>
      <c r="M62" s="104" t="n">
        <v>0</v>
      </c>
      <c r="N62" s="104" t="n">
        <v>0</v>
      </c>
      <c r="O62" s="104" t="n">
        <v>0</v>
      </c>
      <c r="P62" s="104" t="n">
        <v>0</v>
      </c>
      <c r="Q62" s="105" t="n">
        <v>0</v>
      </c>
      <c r="R62" s="75" t="n">
        <f aca="false">F62+K62</f>
        <v>72884471</v>
      </c>
    </row>
    <row r="63" customFormat="false" ht="65.25" hidden="false" customHeight="true" outlineLevel="0" collapsed="false">
      <c r="B63" s="186"/>
      <c r="C63" s="186"/>
      <c r="D63" s="245"/>
      <c r="E63" s="250" t="s">
        <v>151</v>
      </c>
      <c r="F63" s="195" t="n">
        <f aca="false">71237400+1200000+447071</f>
        <v>72884471</v>
      </c>
      <c r="G63" s="195" t="n">
        <f aca="false">71237400+1200000+447071</f>
        <v>72884471</v>
      </c>
      <c r="H63" s="175" t="n">
        <v>0</v>
      </c>
      <c r="I63" s="176" t="n">
        <v>0</v>
      </c>
      <c r="J63" s="175"/>
      <c r="K63" s="73" t="n">
        <v>0</v>
      </c>
      <c r="L63" s="104" t="n">
        <v>0</v>
      </c>
      <c r="M63" s="104" t="n">
        <v>0</v>
      </c>
      <c r="N63" s="104" t="n">
        <v>0</v>
      </c>
      <c r="O63" s="104" t="n">
        <v>0</v>
      </c>
      <c r="P63" s="104" t="n">
        <v>0</v>
      </c>
      <c r="Q63" s="105" t="n">
        <v>0</v>
      </c>
      <c r="R63" s="75" t="n">
        <f aca="false">F63+K63</f>
        <v>72884471</v>
      </c>
    </row>
    <row r="64" customFormat="false" ht="21.75" hidden="false" customHeight="true" outlineLevel="0" collapsed="false">
      <c r="A64" s="3" t="n">
        <v>90305</v>
      </c>
      <c r="B64" s="186" t="s">
        <v>156</v>
      </c>
      <c r="C64" s="186" t="s">
        <v>53</v>
      </c>
      <c r="D64" s="217" t="s">
        <v>50</v>
      </c>
      <c r="E64" s="224" t="s">
        <v>157</v>
      </c>
      <c r="F64" s="195" t="n">
        <f aca="false">F65</f>
        <v>6173374</v>
      </c>
      <c r="G64" s="195" t="n">
        <f aca="false">G65</f>
        <v>6173374</v>
      </c>
      <c r="H64" s="175" t="n">
        <v>0</v>
      </c>
      <c r="I64" s="176" t="n">
        <v>0</v>
      </c>
      <c r="J64" s="175"/>
      <c r="K64" s="73" t="n">
        <f aca="false">K65</f>
        <v>0</v>
      </c>
      <c r="L64" s="104" t="n">
        <v>0</v>
      </c>
      <c r="M64" s="104" t="n">
        <v>0</v>
      </c>
      <c r="N64" s="104" t="n">
        <v>0</v>
      </c>
      <c r="O64" s="104" t="n">
        <v>0</v>
      </c>
      <c r="P64" s="104" t="n">
        <v>0</v>
      </c>
      <c r="Q64" s="105" t="n">
        <v>0</v>
      </c>
      <c r="R64" s="75" t="n">
        <f aca="false">F64+K64</f>
        <v>6173374</v>
      </c>
    </row>
    <row r="65" customFormat="false" ht="64.5" hidden="false" customHeight="true" outlineLevel="0" collapsed="false">
      <c r="B65" s="186"/>
      <c r="C65" s="186"/>
      <c r="D65" s="217"/>
      <c r="E65" s="250" t="s">
        <v>151</v>
      </c>
      <c r="F65" s="195" t="n">
        <f aca="false">7973374-1800000</f>
        <v>6173374</v>
      </c>
      <c r="G65" s="195" t="n">
        <f aca="false">7973374-1800000</f>
        <v>6173374</v>
      </c>
      <c r="H65" s="175" t="n">
        <v>0</v>
      </c>
      <c r="I65" s="176" t="n">
        <v>0</v>
      </c>
      <c r="J65" s="175"/>
      <c r="K65" s="73" t="n">
        <v>0</v>
      </c>
      <c r="L65" s="104" t="n">
        <v>0</v>
      </c>
      <c r="M65" s="104" t="n">
        <v>0</v>
      </c>
      <c r="N65" s="104" t="n">
        <v>0</v>
      </c>
      <c r="O65" s="104" t="n">
        <v>0</v>
      </c>
      <c r="P65" s="104" t="n">
        <v>0</v>
      </c>
      <c r="Q65" s="105" t="n">
        <v>0</v>
      </c>
      <c r="R65" s="75" t="n">
        <f aca="false">F65+K65</f>
        <v>6173374</v>
      </c>
    </row>
    <row r="66" customFormat="false" ht="33.75" hidden="false" customHeight="true" outlineLevel="0" collapsed="false">
      <c r="A66" s="3" t="n">
        <v>90306</v>
      </c>
      <c r="B66" s="186" t="s">
        <v>158</v>
      </c>
      <c r="C66" s="186" t="s">
        <v>54</v>
      </c>
      <c r="D66" s="217" t="s">
        <v>50</v>
      </c>
      <c r="E66" s="294" t="s">
        <v>159</v>
      </c>
      <c r="F66" s="195" t="n">
        <f aca="false">F67</f>
        <v>16418680</v>
      </c>
      <c r="G66" s="195" t="n">
        <f aca="false">G67</f>
        <v>16418680</v>
      </c>
      <c r="H66" s="175" t="n">
        <v>0</v>
      </c>
      <c r="I66" s="176" t="n">
        <v>0</v>
      </c>
      <c r="J66" s="175"/>
      <c r="K66" s="73" t="n">
        <f aca="false">K67</f>
        <v>0</v>
      </c>
      <c r="L66" s="104" t="n">
        <v>0</v>
      </c>
      <c r="M66" s="104" t="n">
        <v>0</v>
      </c>
      <c r="N66" s="104" t="n">
        <v>0</v>
      </c>
      <c r="O66" s="104" t="n">
        <v>0</v>
      </c>
      <c r="P66" s="104" t="n">
        <v>0</v>
      </c>
      <c r="Q66" s="105" t="n">
        <v>0</v>
      </c>
      <c r="R66" s="75" t="n">
        <f aca="false">F66+K66</f>
        <v>16418680</v>
      </c>
    </row>
    <row r="67" customFormat="false" ht="69" hidden="false" customHeight="true" outlineLevel="0" collapsed="false">
      <c r="B67" s="186"/>
      <c r="C67" s="186"/>
      <c r="D67" s="217"/>
      <c r="E67" s="250" t="s">
        <v>151</v>
      </c>
      <c r="F67" s="195" t="n">
        <f aca="false">49218680-2000000-30800000</f>
        <v>16418680</v>
      </c>
      <c r="G67" s="195" t="n">
        <f aca="false">49218680-2000000-30800000</f>
        <v>16418680</v>
      </c>
      <c r="H67" s="175" t="n">
        <v>0</v>
      </c>
      <c r="I67" s="176" t="n">
        <v>0</v>
      </c>
      <c r="J67" s="175"/>
      <c r="K67" s="73" t="n">
        <v>0</v>
      </c>
      <c r="L67" s="104" t="n">
        <v>0</v>
      </c>
      <c r="M67" s="104" t="n">
        <v>0</v>
      </c>
      <c r="N67" s="104" t="n">
        <v>0</v>
      </c>
      <c r="O67" s="104" t="n">
        <v>0</v>
      </c>
      <c r="P67" s="104" t="n">
        <v>0</v>
      </c>
      <c r="Q67" s="105" t="n">
        <v>0</v>
      </c>
      <c r="R67" s="75" t="n">
        <f aca="false">F67+K67</f>
        <v>16418680</v>
      </c>
    </row>
    <row r="68" customFormat="false" ht="26.25" hidden="false" customHeight="true" outlineLevel="0" collapsed="false">
      <c r="A68" s="3" t="n">
        <v>90307</v>
      </c>
      <c r="B68" s="186" t="s">
        <v>160</v>
      </c>
      <c r="C68" s="186" t="s">
        <v>55</v>
      </c>
      <c r="D68" s="217" t="s">
        <v>50</v>
      </c>
      <c r="E68" s="224" t="s">
        <v>161</v>
      </c>
      <c r="F68" s="195" t="n">
        <f aca="false">F69</f>
        <v>755229</v>
      </c>
      <c r="G68" s="195" t="n">
        <f aca="false">G69</f>
        <v>755229</v>
      </c>
      <c r="H68" s="175" t="n">
        <v>0</v>
      </c>
      <c r="I68" s="176" t="n">
        <v>0</v>
      </c>
      <c r="J68" s="175"/>
      <c r="K68" s="73" t="n">
        <f aca="false">K69</f>
        <v>0</v>
      </c>
      <c r="L68" s="104" t="n">
        <v>0</v>
      </c>
      <c r="M68" s="104" t="n">
        <v>0</v>
      </c>
      <c r="N68" s="104" t="n">
        <v>0</v>
      </c>
      <c r="O68" s="104" t="n">
        <v>0</v>
      </c>
      <c r="P68" s="104" t="n">
        <v>0</v>
      </c>
      <c r="Q68" s="105" t="n">
        <v>0</v>
      </c>
      <c r="R68" s="75" t="n">
        <f aca="false">F68+K68</f>
        <v>755229</v>
      </c>
    </row>
    <row r="69" customFormat="false" ht="67.5" hidden="false" customHeight="true" outlineLevel="0" collapsed="false">
      <c r="B69" s="186"/>
      <c r="C69" s="186"/>
      <c r="D69" s="245"/>
      <c r="E69" s="250" t="s">
        <v>151</v>
      </c>
      <c r="F69" s="195" t="n">
        <f aca="false">2372300-1170000-447071</f>
        <v>755229</v>
      </c>
      <c r="G69" s="195" t="n">
        <f aca="false">2372300-1170000-447071</f>
        <v>755229</v>
      </c>
      <c r="H69" s="175" t="n">
        <v>0</v>
      </c>
      <c r="I69" s="176" t="n">
        <v>0</v>
      </c>
      <c r="J69" s="175"/>
      <c r="K69" s="73" t="n">
        <v>0</v>
      </c>
      <c r="L69" s="104" t="n">
        <v>0</v>
      </c>
      <c r="M69" s="104" t="n">
        <v>0</v>
      </c>
      <c r="N69" s="104" t="n">
        <v>0</v>
      </c>
      <c r="O69" s="104" t="n">
        <v>0</v>
      </c>
      <c r="P69" s="104" t="n">
        <v>0</v>
      </c>
      <c r="Q69" s="105" t="n">
        <v>0</v>
      </c>
      <c r="R69" s="75" t="n">
        <f aca="false">F69+K69</f>
        <v>755229</v>
      </c>
    </row>
    <row r="70" customFormat="false" ht="33.75" hidden="false" customHeight="true" outlineLevel="0" collapsed="false">
      <c r="A70" s="3" t="n">
        <v>90308</v>
      </c>
      <c r="B70" s="277" t="s">
        <v>162</v>
      </c>
      <c r="C70" s="277" t="s">
        <v>56</v>
      </c>
      <c r="D70" s="295" t="s">
        <v>50</v>
      </c>
      <c r="E70" s="296" t="s">
        <v>163</v>
      </c>
      <c r="F70" s="237" t="n">
        <f aca="false">F71</f>
        <v>1380824</v>
      </c>
      <c r="G70" s="237" t="n">
        <f aca="false">G71</f>
        <v>1380824</v>
      </c>
      <c r="H70" s="280" t="n">
        <v>0</v>
      </c>
      <c r="I70" s="281" t="n">
        <v>0</v>
      </c>
      <c r="J70" s="280"/>
      <c r="K70" s="80" t="n">
        <f aca="false">K71</f>
        <v>0</v>
      </c>
      <c r="L70" s="99" t="n">
        <v>0</v>
      </c>
      <c r="M70" s="99" t="n">
        <v>0</v>
      </c>
      <c r="N70" s="99" t="n">
        <v>0</v>
      </c>
      <c r="O70" s="99" t="n">
        <v>0</v>
      </c>
      <c r="P70" s="99" t="n">
        <v>0</v>
      </c>
      <c r="Q70" s="100" t="n">
        <v>0</v>
      </c>
      <c r="R70" s="82" t="n">
        <f aca="false">F70+K70</f>
        <v>1380824</v>
      </c>
    </row>
    <row r="71" customFormat="false" ht="66.75" hidden="false" customHeight="true" outlineLevel="0" collapsed="false">
      <c r="B71" s="282"/>
      <c r="C71" s="282"/>
      <c r="D71" s="297"/>
      <c r="E71" s="298" t="s">
        <v>151</v>
      </c>
      <c r="F71" s="229" t="n">
        <f aca="false">289160+2000000-908336</f>
        <v>1380824</v>
      </c>
      <c r="G71" s="229" t="n">
        <f aca="false">289160+2000000-908336</f>
        <v>1380824</v>
      </c>
      <c r="H71" s="241" t="n">
        <v>0</v>
      </c>
      <c r="I71" s="242" t="n">
        <v>0</v>
      </c>
      <c r="J71" s="241"/>
      <c r="K71" s="108" t="n">
        <v>0</v>
      </c>
      <c r="L71" s="243" t="n">
        <v>0</v>
      </c>
      <c r="M71" s="243" t="n">
        <v>0</v>
      </c>
      <c r="N71" s="243" t="n">
        <v>0</v>
      </c>
      <c r="O71" s="243" t="n">
        <v>0</v>
      </c>
      <c r="P71" s="243" t="n">
        <v>0</v>
      </c>
      <c r="Q71" s="244" t="n">
        <v>0</v>
      </c>
      <c r="R71" s="110" t="n">
        <f aca="false">F71+K71</f>
        <v>1380824</v>
      </c>
    </row>
    <row r="72" customFormat="false" ht="24.75" hidden="false" customHeight="true" outlineLevel="0" collapsed="false">
      <c r="A72" s="3" t="n">
        <v>90401</v>
      </c>
      <c r="B72" s="186" t="s">
        <v>164</v>
      </c>
      <c r="C72" s="186" t="s">
        <v>57</v>
      </c>
      <c r="D72" s="217" t="s">
        <v>50</v>
      </c>
      <c r="E72" s="224" t="s">
        <v>165</v>
      </c>
      <c r="F72" s="195" t="n">
        <f aca="false">F73</f>
        <v>12215653</v>
      </c>
      <c r="G72" s="175" t="n">
        <f aca="false">G73</f>
        <v>12215653</v>
      </c>
      <c r="H72" s="175" t="n">
        <v>0</v>
      </c>
      <c r="I72" s="176" t="n">
        <v>0</v>
      </c>
      <c r="J72" s="175"/>
      <c r="K72" s="73" t="n">
        <f aca="false">K73</f>
        <v>0</v>
      </c>
      <c r="L72" s="104" t="n">
        <v>0</v>
      </c>
      <c r="M72" s="104" t="n">
        <v>0</v>
      </c>
      <c r="N72" s="104" t="n">
        <v>0</v>
      </c>
      <c r="O72" s="104" t="n">
        <v>0</v>
      </c>
      <c r="P72" s="104" t="n">
        <v>0</v>
      </c>
      <c r="Q72" s="105" t="n">
        <v>0</v>
      </c>
      <c r="R72" s="75" t="n">
        <f aca="false">F72+K72</f>
        <v>12215653</v>
      </c>
    </row>
    <row r="73" customFormat="false" ht="65.25" hidden="false" customHeight="true" outlineLevel="0" collapsed="false">
      <c r="B73" s="186"/>
      <c r="C73" s="186"/>
      <c r="D73" s="245"/>
      <c r="E73" s="250" t="s">
        <v>151</v>
      </c>
      <c r="F73" s="195" t="n">
        <f aca="false">20438400-7022747-1200000</f>
        <v>12215653</v>
      </c>
      <c r="G73" s="195" t="n">
        <f aca="false">20438400-7022747-1200000</f>
        <v>12215653</v>
      </c>
      <c r="H73" s="175" t="n">
        <v>0</v>
      </c>
      <c r="I73" s="176" t="n">
        <v>0</v>
      </c>
      <c r="J73" s="175"/>
      <c r="K73" s="73" t="n">
        <v>0</v>
      </c>
      <c r="L73" s="104" t="n">
        <v>0</v>
      </c>
      <c r="M73" s="104" t="n">
        <v>0</v>
      </c>
      <c r="N73" s="104" t="n">
        <v>0</v>
      </c>
      <c r="O73" s="104" t="n">
        <v>0</v>
      </c>
      <c r="P73" s="104" t="n">
        <v>0</v>
      </c>
      <c r="Q73" s="105" t="n">
        <v>0</v>
      </c>
      <c r="R73" s="75" t="n">
        <f aca="false">F73+K73</f>
        <v>12215653</v>
      </c>
    </row>
    <row r="74" customFormat="false" ht="55.5" hidden="false" customHeight="true" outlineLevel="0" collapsed="false">
      <c r="B74" s="186" t="s">
        <v>166</v>
      </c>
      <c r="C74" s="186" t="s">
        <v>58</v>
      </c>
      <c r="D74" s="217" t="s">
        <v>32</v>
      </c>
      <c r="E74" s="224" t="s">
        <v>167</v>
      </c>
      <c r="F74" s="195" t="n">
        <f aca="false">F75</f>
        <v>21571017</v>
      </c>
      <c r="G74" s="195" t="n">
        <f aca="false">G75</f>
        <v>21571017</v>
      </c>
      <c r="H74" s="175" t="n">
        <v>0</v>
      </c>
      <c r="I74" s="176" t="n">
        <v>0</v>
      </c>
      <c r="J74" s="175"/>
      <c r="K74" s="73" t="n">
        <f aca="false">K75</f>
        <v>0</v>
      </c>
      <c r="L74" s="104" t="n">
        <v>0</v>
      </c>
      <c r="M74" s="104" t="n">
        <v>0</v>
      </c>
      <c r="N74" s="104" t="n">
        <v>0</v>
      </c>
      <c r="O74" s="104" t="n">
        <v>0</v>
      </c>
      <c r="P74" s="104" t="n">
        <v>0</v>
      </c>
      <c r="Q74" s="105" t="n">
        <v>0</v>
      </c>
      <c r="R74" s="75" t="n">
        <f aca="false">F74+K74</f>
        <v>21571017</v>
      </c>
    </row>
    <row r="75" customFormat="false" ht="65.25" hidden="false" customHeight="true" outlineLevel="0" collapsed="false">
      <c r="B75" s="186"/>
      <c r="C75" s="186"/>
      <c r="D75" s="217"/>
      <c r="E75" s="250" t="s">
        <v>151</v>
      </c>
      <c r="F75" s="195" t="n">
        <f aca="false">21802826-231809</f>
        <v>21571017</v>
      </c>
      <c r="G75" s="195" t="n">
        <f aca="false">21802826-231809</f>
        <v>21571017</v>
      </c>
      <c r="H75" s="175" t="n">
        <v>0</v>
      </c>
      <c r="I75" s="176" t="n">
        <v>0</v>
      </c>
      <c r="J75" s="175"/>
      <c r="K75" s="73" t="n">
        <v>0</v>
      </c>
      <c r="L75" s="104" t="n">
        <v>0</v>
      </c>
      <c r="M75" s="104" t="n">
        <v>0</v>
      </c>
      <c r="N75" s="104" t="n">
        <v>0</v>
      </c>
      <c r="O75" s="104" t="n">
        <v>0</v>
      </c>
      <c r="P75" s="104" t="n">
        <v>0</v>
      </c>
      <c r="Q75" s="105" t="n">
        <v>0</v>
      </c>
      <c r="R75" s="75" t="n">
        <f aca="false">F75+K75</f>
        <v>21571017</v>
      </c>
    </row>
    <row r="76" customFormat="false" ht="38.25" hidden="false" customHeight="true" outlineLevel="0" collapsed="false">
      <c r="A76" s="3" t="n">
        <v>90413</v>
      </c>
      <c r="B76" s="223" t="s">
        <v>168</v>
      </c>
      <c r="C76" s="223" t="s">
        <v>59</v>
      </c>
      <c r="D76" s="217" t="s">
        <v>32</v>
      </c>
      <c r="E76" s="299" t="s">
        <v>169</v>
      </c>
      <c r="F76" s="195" t="n">
        <f aca="false">F77</f>
        <v>4193560</v>
      </c>
      <c r="G76" s="195" t="n">
        <f aca="false">G77</f>
        <v>4193560</v>
      </c>
      <c r="H76" s="175" t="n">
        <v>0</v>
      </c>
      <c r="I76" s="176" t="n">
        <v>0</v>
      </c>
      <c r="J76" s="175"/>
      <c r="K76" s="73" t="n">
        <f aca="false">K77</f>
        <v>0</v>
      </c>
      <c r="L76" s="104" t="n">
        <v>0</v>
      </c>
      <c r="M76" s="104" t="n">
        <v>0</v>
      </c>
      <c r="N76" s="104" t="n">
        <v>0</v>
      </c>
      <c r="O76" s="104" t="n">
        <v>0</v>
      </c>
      <c r="P76" s="104" t="n">
        <v>0</v>
      </c>
      <c r="Q76" s="105" t="n">
        <v>0</v>
      </c>
      <c r="R76" s="75" t="n">
        <f aca="false">F76+K76</f>
        <v>4193560</v>
      </c>
    </row>
    <row r="77" customFormat="false" ht="63.75" hidden="false" customHeight="true" outlineLevel="0" collapsed="false">
      <c r="B77" s="223"/>
      <c r="C77" s="223"/>
      <c r="D77" s="245"/>
      <c r="E77" s="250" t="s">
        <v>151</v>
      </c>
      <c r="F77" s="195" t="n">
        <f aca="false">5193560-1000000</f>
        <v>4193560</v>
      </c>
      <c r="G77" s="195" t="n">
        <f aca="false">5193560-1000000</f>
        <v>4193560</v>
      </c>
      <c r="H77" s="175" t="n">
        <v>0</v>
      </c>
      <c r="I77" s="176" t="n">
        <v>0</v>
      </c>
      <c r="J77" s="175"/>
      <c r="K77" s="73" t="n">
        <v>0</v>
      </c>
      <c r="L77" s="104" t="n">
        <v>0</v>
      </c>
      <c r="M77" s="104" t="n">
        <v>0</v>
      </c>
      <c r="N77" s="104" t="n">
        <v>0</v>
      </c>
      <c r="O77" s="104" t="n">
        <v>0</v>
      </c>
      <c r="P77" s="104" t="n">
        <v>0</v>
      </c>
      <c r="Q77" s="105" t="n">
        <v>0</v>
      </c>
      <c r="R77" s="75" t="n">
        <f aca="false">F77+K77</f>
        <v>4193560</v>
      </c>
    </row>
    <row r="78" customFormat="false" ht="42" hidden="false" customHeight="true" outlineLevel="0" collapsed="false">
      <c r="A78" s="3" t="n">
        <v>91204</v>
      </c>
      <c r="B78" s="186" t="s">
        <v>170</v>
      </c>
      <c r="C78" s="186" t="s">
        <v>171</v>
      </c>
      <c r="D78" s="217" t="s">
        <v>60</v>
      </c>
      <c r="E78" s="224" t="s">
        <v>172</v>
      </c>
      <c r="F78" s="117" t="n">
        <f aca="false">6025386+73650</f>
        <v>6099036</v>
      </c>
      <c r="G78" s="117" t="n">
        <f aca="false">6025386+73650</f>
        <v>6099036</v>
      </c>
      <c r="H78" s="189" t="n">
        <f aca="false">4445537+59519</f>
        <v>4505056</v>
      </c>
      <c r="I78" s="190" t="n">
        <f aca="false">198869+508</f>
        <v>199377</v>
      </c>
      <c r="J78" s="189"/>
      <c r="K78" s="117" t="n">
        <v>57740</v>
      </c>
      <c r="L78" s="117" t="n">
        <v>57740</v>
      </c>
      <c r="M78" s="189" t="n">
        <v>42808</v>
      </c>
      <c r="N78" s="182" t="n">
        <v>0</v>
      </c>
      <c r="O78" s="182" t="n">
        <v>0</v>
      </c>
      <c r="P78" s="182" t="n">
        <v>0</v>
      </c>
      <c r="Q78" s="183" t="n">
        <v>0</v>
      </c>
      <c r="R78" s="191" t="n">
        <f aca="false">F78+K78</f>
        <v>6156776</v>
      </c>
    </row>
    <row r="79" customFormat="false" ht="55.5" hidden="false" customHeight="true" outlineLevel="0" collapsed="false">
      <c r="A79" s="3" t="n">
        <v>91205</v>
      </c>
      <c r="B79" s="200" t="s">
        <v>173</v>
      </c>
      <c r="C79" s="200" t="s">
        <v>174</v>
      </c>
      <c r="D79" s="273" t="s">
        <v>32</v>
      </c>
      <c r="E79" s="224" t="s">
        <v>175</v>
      </c>
      <c r="F79" s="195" t="n">
        <f aca="false">394312-52362-5508-116468</f>
        <v>219974</v>
      </c>
      <c r="G79" s="195" t="n">
        <f aca="false">394312-52362-5508-116468</f>
        <v>219974</v>
      </c>
      <c r="H79" s="175" t="n">
        <v>0</v>
      </c>
      <c r="I79" s="176" t="n">
        <v>0</v>
      </c>
      <c r="J79" s="175"/>
      <c r="K79" s="73" t="n">
        <v>0</v>
      </c>
      <c r="L79" s="104" t="n">
        <v>0</v>
      </c>
      <c r="M79" s="104" t="n">
        <v>0</v>
      </c>
      <c r="N79" s="104" t="n">
        <v>0</v>
      </c>
      <c r="O79" s="104" t="n">
        <v>0</v>
      </c>
      <c r="P79" s="104" t="n">
        <v>0</v>
      </c>
      <c r="Q79" s="105" t="n">
        <v>0</v>
      </c>
      <c r="R79" s="75" t="n">
        <f aca="false">F79+K79</f>
        <v>219974</v>
      </c>
    </row>
    <row r="80" customFormat="false" ht="34.5" hidden="false" customHeight="true" outlineLevel="0" collapsed="false">
      <c r="A80" s="3" t="n">
        <v>91209</v>
      </c>
      <c r="B80" s="203" t="s">
        <v>176</v>
      </c>
      <c r="C80" s="203" t="s">
        <v>61</v>
      </c>
      <c r="D80" s="300" t="s">
        <v>39</v>
      </c>
      <c r="E80" s="224" t="s">
        <v>177</v>
      </c>
      <c r="F80" s="195" t="n">
        <f aca="false">301661+20400</f>
        <v>322061</v>
      </c>
      <c r="G80" s="195" t="n">
        <f aca="false">301661+20400</f>
        <v>322061</v>
      </c>
      <c r="H80" s="175" t="n">
        <v>0</v>
      </c>
      <c r="I80" s="176" t="n">
        <v>0</v>
      </c>
      <c r="J80" s="175"/>
      <c r="K80" s="73" t="n">
        <v>0</v>
      </c>
      <c r="L80" s="104" t="n">
        <v>0</v>
      </c>
      <c r="M80" s="104" t="n">
        <v>0</v>
      </c>
      <c r="N80" s="104" t="n">
        <v>0</v>
      </c>
      <c r="O80" s="104" t="n">
        <v>0</v>
      </c>
      <c r="P80" s="104" t="n">
        <v>0</v>
      </c>
      <c r="Q80" s="105" t="n">
        <v>0</v>
      </c>
      <c r="R80" s="75" t="n">
        <f aca="false">F80+K80</f>
        <v>322061</v>
      </c>
    </row>
    <row r="81" customFormat="false" ht="34.5" hidden="false" customHeight="true" outlineLevel="0" collapsed="false">
      <c r="B81" s="228" t="s">
        <v>178</v>
      </c>
      <c r="C81" s="228" t="s">
        <v>62</v>
      </c>
      <c r="D81" s="301" t="s">
        <v>63</v>
      </c>
      <c r="E81" s="250" t="s">
        <v>179</v>
      </c>
      <c r="F81" s="195" t="n">
        <f aca="false">F82</f>
        <v>42225</v>
      </c>
      <c r="G81" s="195" t="n">
        <f aca="false">G82</f>
        <v>42225</v>
      </c>
      <c r="H81" s="195" t="n">
        <f aca="false">H82</f>
        <v>34611</v>
      </c>
      <c r="I81" s="195" t="n">
        <f aca="false">I82</f>
        <v>0</v>
      </c>
      <c r="J81" s="175"/>
      <c r="K81" s="73" t="n">
        <v>0</v>
      </c>
      <c r="L81" s="104" t="n">
        <v>0</v>
      </c>
      <c r="M81" s="104" t="n">
        <v>0</v>
      </c>
      <c r="N81" s="104" t="n">
        <v>0</v>
      </c>
      <c r="O81" s="104" t="n">
        <v>0</v>
      </c>
      <c r="P81" s="104" t="n">
        <v>0</v>
      </c>
      <c r="Q81" s="105" t="n">
        <v>0</v>
      </c>
      <c r="R81" s="75" t="n">
        <f aca="false">F81+K81</f>
        <v>42225</v>
      </c>
    </row>
    <row r="82" customFormat="false" ht="34.5" hidden="false" customHeight="true" outlineLevel="0" collapsed="false">
      <c r="B82" s="228"/>
      <c r="C82" s="228"/>
      <c r="D82" s="302"/>
      <c r="E82" s="250" t="s">
        <v>180</v>
      </c>
      <c r="F82" s="195" t="n">
        <f aca="false">83826-41601</f>
        <v>42225</v>
      </c>
      <c r="G82" s="195" t="n">
        <f aca="false">83826-41601</f>
        <v>42225</v>
      </c>
      <c r="H82" s="175" t="n">
        <f aca="false">68710-34099</f>
        <v>34611</v>
      </c>
      <c r="I82" s="176" t="n">
        <v>0</v>
      </c>
      <c r="J82" s="175"/>
      <c r="K82" s="73" t="n">
        <v>0</v>
      </c>
      <c r="L82" s="104" t="n">
        <v>0</v>
      </c>
      <c r="M82" s="104" t="n">
        <v>0</v>
      </c>
      <c r="N82" s="104" t="n">
        <v>0</v>
      </c>
      <c r="O82" s="104" t="n">
        <v>0</v>
      </c>
      <c r="P82" s="104" t="n">
        <v>0</v>
      </c>
      <c r="Q82" s="105" t="n">
        <v>0</v>
      </c>
      <c r="R82" s="75" t="n">
        <f aca="false">F82+K82</f>
        <v>42225</v>
      </c>
    </row>
    <row r="83" customFormat="false" ht="34.5" hidden="false" customHeight="true" outlineLevel="0" collapsed="false">
      <c r="B83" s="261" t="s">
        <v>181</v>
      </c>
      <c r="C83" s="251" t="s">
        <v>64</v>
      </c>
      <c r="D83" s="252" t="s">
        <v>65</v>
      </c>
      <c r="E83" s="294" t="s">
        <v>182</v>
      </c>
      <c r="F83" s="221" t="n">
        <f aca="false">2546247-592488</f>
        <v>1953759</v>
      </c>
      <c r="G83" s="221" t="n">
        <f aca="false">F83</f>
        <v>1953759</v>
      </c>
      <c r="H83" s="214" t="n">
        <v>0</v>
      </c>
      <c r="I83" s="292" t="n">
        <v>0</v>
      </c>
      <c r="J83" s="214"/>
      <c r="K83" s="58" t="n">
        <v>0</v>
      </c>
      <c r="L83" s="215" t="n">
        <v>0</v>
      </c>
      <c r="M83" s="215" t="n">
        <v>0</v>
      </c>
      <c r="N83" s="215" t="n">
        <v>0</v>
      </c>
      <c r="O83" s="215" t="n">
        <v>0</v>
      </c>
      <c r="P83" s="215" t="n">
        <v>0</v>
      </c>
      <c r="Q83" s="216" t="n">
        <v>0</v>
      </c>
      <c r="R83" s="60" t="n">
        <f aca="false">F83+K83</f>
        <v>1953759</v>
      </c>
    </row>
    <row r="84" customFormat="false" ht="34.5" hidden="false" customHeight="true" outlineLevel="0" collapsed="false">
      <c r="B84" s="261"/>
      <c r="C84" s="261"/>
      <c r="D84" s="303"/>
      <c r="E84" s="299" t="s">
        <v>183</v>
      </c>
      <c r="F84" s="195" t="n">
        <f aca="false">1275347+129900+1111000-592488</f>
        <v>1923759</v>
      </c>
      <c r="G84" s="195" t="n">
        <f aca="false">1275347+129900+1111000-592488</f>
        <v>1923759</v>
      </c>
      <c r="H84" s="175" t="n">
        <v>0</v>
      </c>
      <c r="I84" s="176" t="n">
        <v>0</v>
      </c>
      <c r="J84" s="175"/>
      <c r="K84" s="73" t="n">
        <v>0</v>
      </c>
      <c r="L84" s="104" t="n">
        <v>0</v>
      </c>
      <c r="M84" s="104" t="n">
        <v>0</v>
      </c>
      <c r="N84" s="104" t="n">
        <v>0</v>
      </c>
      <c r="O84" s="104" t="n">
        <v>0</v>
      </c>
      <c r="P84" s="104" t="n">
        <v>0</v>
      </c>
      <c r="Q84" s="105" t="n">
        <v>0</v>
      </c>
      <c r="R84" s="75" t="n">
        <f aca="false">F84+K84</f>
        <v>1923759</v>
      </c>
    </row>
    <row r="85" customFormat="false" ht="34.5" hidden="false" customHeight="true" outlineLevel="0" collapsed="false">
      <c r="B85" s="228"/>
      <c r="C85" s="304" t="s">
        <v>81</v>
      </c>
      <c r="D85" s="204"/>
      <c r="E85" s="305" t="s">
        <v>184</v>
      </c>
      <c r="F85" s="175" t="n">
        <f aca="false">F86</f>
        <v>638000</v>
      </c>
      <c r="G85" s="195" t="n">
        <f aca="false">G86</f>
        <v>638000</v>
      </c>
      <c r="H85" s="195" t="n">
        <f aca="false">H86</f>
        <v>0</v>
      </c>
      <c r="I85" s="195" t="n">
        <f aca="false">I86</f>
        <v>0</v>
      </c>
      <c r="J85" s="195"/>
      <c r="K85" s="195" t="n">
        <f aca="false">K86</f>
        <v>0</v>
      </c>
      <c r="L85" s="195" t="n">
        <f aca="false">L86</f>
        <v>0</v>
      </c>
      <c r="M85" s="195" t="n">
        <f aca="false">M86</f>
        <v>0</v>
      </c>
      <c r="N85" s="195" t="n">
        <f aca="false">N86</f>
        <v>0</v>
      </c>
      <c r="O85" s="195" t="n">
        <f aca="false">O86</f>
        <v>0</v>
      </c>
      <c r="P85" s="195" t="n">
        <f aca="false">P86</f>
        <v>0</v>
      </c>
      <c r="Q85" s="195" t="n">
        <f aca="false">Q86</f>
        <v>0</v>
      </c>
      <c r="R85" s="75" t="n">
        <f aca="false">F85+K85</f>
        <v>638000</v>
      </c>
    </row>
    <row r="86" customFormat="false" ht="33.75" hidden="false" customHeight="true" outlineLevel="0" collapsed="false">
      <c r="B86" s="228" t="s">
        <v>185</v>
      </c>
      <c r="C86" s="228" t="s">
        <v>82</v>
      </c>
      <c r="D86" s="300" t="s">
        <v>83</v>
      </c>
      <c r="E86" s="306" t="s">
        <v>186</v>
      </c>
      <c r="F86" s="195" t="n">
        <v>638000</v>
      </c>
      <c r="G86" s="195" t="n">
        <v>638000</v>
      </c>
      <c r="H86" s="195" t="n">
        <v>0</v>
      </c>
      <c r="I86" s="196" t="n">
        <v>0</v>
      </c>
      <c r="J86" s="175"/>
      <c r="K86" s="73" t="n">
        <v>0</v>
      </c>
      <c r="L86" s="73" t="n">
        <v>0</v>
      </c>
      <c r="M86" s="73" t="n">
        <v>0</v>
      </c>
      <c r="N86" s="73" t="n">
        <v>0</v>
      </c>
      <c r="O86" s="73" t="n">
        <v>0</v>
      </c>
      <c r="P86" s="73" t="n">
        <v>0</v>
      </c>
      <c r="Q86" s="74" t="n">
        <v>0</v>
      </c>
      <c r="R86" s="75" t="n">
        <f aca="false">F86+K86</f>
        <v>638000</v>
      </c>
    </row>
    <row r="87" customFormat="false" ht="30" hidden="false" customHeight="true" outlineLevel="0" collapsed="false">
      <c r="B87" s="307" t="n">
        <v>1000000</v>
      </c>
      <c r="C87" s="307"/>
      <c r="D87" s="204"/>
      <c r="E87" s="308" t="s">
        <v>187</v>
      </c>
      <c r="F87" s="195" t="n">
        <f aca="false">F90+F91</f>
        <v>293284</v>
      </c>
      <c r="G87" s="195" t="n">
        <f aca="false">G90+G91</f>
        <v>293284</v>
      </c>
      <c r="H87" s="195" t="n">
        <f aca="false">H90</f>
        <v>166025</v>
      </c>
      <c r="I87" s="195" t="n">
        <f aca="false">I90</f>
        <v>12734</v>
      </c>
      <c r="J87" s="195"/>
      <c r="K87" s="73" t="n">
        <f aca="false">K90</f>
        <v>0</v>
      </c>
      <c r="L87" s="73" t="n">
        <f aca="false">L90</f>
        <v>0</v>
      </c>
      <c r="M87" s="73" t="n">
        <f aca="false">M90</f>
        <v>0</v>
      </c>
      <c r="N87" s="73" t="n">
        <f aca="false">N90</f>
        <v>0</v>
      </c>
      <c r="O87" s="73" t="n">
        <f aca="false">O90</f>
        <v>0</v>
      </c>
      <c r="P87" s="73" t="n">
        <f aca="false">P90</f>
        <v>0</v>
      </c>
      <c r="Q87" s="74" t="n">
        <f aca="false">Q90</f>
        <v>0</v>
      </c>
      <c r="R87" s="75" t="n">
        <f aca="false">F87+K87</f>
        <v>293284</v>
      </c>
    </row>
    <row r="88" customFormat="false" ht="24" hidden="false" customHeight="true" outlineLevel="0" collapsed="false">
      <c r="B88" s="307"/>
      <c r="C88" s="307"/>
      <c r="D88" s="204"/>
      <c r="E88" s="210" t="s">
        <v>116</v>
      </c>
      <c r="F88" s="195"/>
      <c r="G88" s="195"/>
      <c r="H88" s="175"/>
      <c r="I88" s="176"/>
      <c r="J88" s="175"/>
      <c r="K88" s="73"/>
      <c r="L88" s="104"/>
      <c r="M88" s="104"/>
      <c r="N88" s="104"/>
      <c r="O88" s="104"/>
      <c r="P88" s="104"/>
      <c r="Q88" s="105"/>
      <c r="R88" s="75"/>
    </row>
    <row r="89" customFormat="false" ht="27" hidden="false" customHeight="true" outlineLevel="0" collapsed="false">
      <c r="B89" s="309"/>
      <c r="C89" s="310" t="s">
        <v>26</v>
      </c>
      <c r="D89" s="311"/>
      <c r="E89" s="212" t="s">
        <v>97</v>
      </c>
      <c r="F89" s="117" t="n">
        <f aca="false">F90</f>
        <v>207831</v>
      </c>
      <c r="G89" s="117" t="n">
        <f aca="false">G90</f>
        <v>207831</v>
      </c>
      <c r="H89" s="117" t="n">
        <f aca="false">H90</f>
        <v>166025</v>
      </c>
      <c r="I89" s="117" t="n">
        <f aca="false">I90</f>
        <v>12734</v>
      </c>
      <c r="J89" s="189"/>
      <c r="K89" s="73" t="n">
        <f aca="false">K90</f>
        <v>0</v>
      </c>
      <c r="L89" s="104" t="n">
        <v>0</v>
      </c>
      <c r="M89" s="104" t="n">
        <v>0</v>
      </c>
      <c r="N89" s="104" t="n">
        <v>0</v>
      </c>
      <c r="O89" s="104" t="n">
        <f aca="false">O90</f>
        <v>0</v>
      </c>
      <c r="P89" s="104" t="n">
        <f aca="false">P90</f>
        <v>0</v>
      </c>
      <c r="Q89" s="105" t="n">
        <f aca="false">Q90</f>
        <v>0</v>
      </c>
      <c r="R89" s="75" t="n">
        <f aca="false">F89+K89</f>
        <v>207831</v>
      </c>
    </row>
    <row r="90" customFormat="false" ht="46.5" hidden="false" customHeight="true" outlineLevel="0" collapsed="false">
      <c r="B90" s="203" t="s">
        <v>188</v>
      </c>
      <c r="C90" s="203" t="s">
        <v>28</v>
      </c>
      <c r="D90" s="300" t="s">
        <v>29</v>
      </c>
      <c r="E90" s="188" t="s">
        <v>99</v>
      </c>
      <c r="F90" s="117" t="n">
        <f aca="false">218197-11056+690</f>
        <v>207831</v>
      </c>
      <c r="G90" s="117" t="n">
        <f aca="false">218197-11056+690</f>
        <v>207831</v>
      </c>
      <c r="H90" s="189" t="n">
        <f aca="false">166555-1090+560</f>
        <v>166025</v>
      </c>
      <c r="I90" s="190" t="n">
        <f aca="false">13192-458</f>
        <v>12734</v>
      </c>
      <c r="J90" s="189"/>
      <c r="K90" s="181" t="n">
        <v>0</v>
      </c>
      <c r="L90" s="182" t="n">
        <v>0</v>
      </c>
      <c r="M90" s="104" t="n">
        <v>0</v>
      </c>
      <c r="N90" s="104" t="n">
        <v>0</v>
      </c>
      <c r="O90" s="104" t="n">
        <v>0</v>
      </c>
      <c r="P90" s="104" t="n">
        <v>0</v>
      </c>
      <c r="Q90" s="105" t="n">
        <v>0</v>
      </c>
      <c r="R90" s="75" t="n">
        <f aca="false">F90+K90</f>
        <v>207831</v>
      </c>
    </row>
    <row r="91" customFormat="false" ht="46.5" hidden="false" customHeight="true" outlineLevel="0" collapsed="false">
      <c r="B91" s="312"/>
      <c r="C91" s="313" t="s">
        <v>30</v>
      </c>
      <c r="D91" s="314"/>
      <c r="E91" s="315" t="s">
        <v>122</v>
      </c>
      <c r="F91" s="117" t="n">
        <f aca="false">F92</f>
        <v>85453</v>
      </c>
      <c r="G91" s="117" t="n">
        <f aca="false">G92</f>
        <v>85453</v>
      </c>
      <c r="H91" s="117" t="n">
        <v>0</v>
      </c>
      <c r="I91" s="189" t="n">
        <v>0</v>
      </c>
      <c r="J91" s="117"/>
      <c r="K91" s="181" t="n">
        <v>0</v>
      </c>
      <c r="L91" s="181" t="n">
        <v>0</v>
      </c>
      <c r="M91" s="73" t="n">
        <v>0</v>
      </c>
      <c r="N91" s="73" t="n">
        <v>0</v>
      </c>
      <c r="O91" s="73" t="n">
        <v>0</v>
      </c>
      <c r="P91" s="73" t="n">
        <v>0</v>
      </c>
      <c r="Q91" s="74" t="n">
        <v>0</v>
      </c>
      <c r="R91" s="75" t="n">
        <f aca="false">F91+K91</f>
        <v>85453</v>
      </c>
    </row>
    <row r="92" customFormat="false" ht="46.5" hidden="false" customHeight="true" outlineLevel="0" collapsed="false">
      <c r="B92" s="203" t="s">
        <v>189</v>
      </c>
      <c r="C92" s="203" t="s">
        <v>32</v>
      </c>
      <c r="D92" s="300" t="s">
        <v>33</v>
      </c>
      <c r="E92" s="316" t="s">
        <v>34</v>
      </c>
      <c r="F92" s="117" t="n">
        <v>85453</v>
      </c>
      <c r="G92" s="117" t="n">
        <v>85453</v>
      </c>
      <c r="H92" s="117" t="n">
        <v>0</v>
      </c>
      <c r="I92" s="189" t="n">
        <v>0</v>
      </c>
      <c r="J92" s="117"/>
      <c r="K92" s="117" t="n">
        <v>0</v>
      </c>
      <c r="L92" s="181" t="n">
        <v>0</v>
      </c>
      <c r="M92" s="73" t="n">
        <v>0</v>
      </c>
      <c r="N92" s="73" t="n">
        <v>0</v>
      </c>
      <c r="O92" s="73" t="n">
        <v>0</v>
      </c>
      <c r="P92" s="73" t="n">
        <v>0</v>
      </c>
      <c r="Q92" s="74" t="n">
        <v>0</v>
      </c>
      <c r="R92" s="75" t="n">
        <f aca="false">F92+K92</f>
        <v>85453</v>
      </c>
    </row>
    <row r="93" customFormat="false" ht="31.5" hidden="false" customHeight="true" outlineLevel="0" collapsed="false">
      <c r="B93" s="228" t="s">
        <v>190</v>
      </c>
      <c r="C93" s="228"/>
      <c r="D93" s="204"/>
      <c r="E93" s="308" t="s">
        <v>191</v>
      </c>
      <c r="F93" s="195" t="n">
        <f aca="false">F95+F97+F99</f>
        <v>1154733</v>
      </c>
      <c r="G93" s="195" t="n">
        <f aca="false">G96+G97+G99</f>
        <v>1154733</v>
      </c>
      <c r="H93" s="195" t="n">
        <f aca="false">H96+H97+H99</f>
        <v>818911</v>
      </c>
      <c r="I93" s="195" t="n">
        <f aca="false">I96+I97+I99</f>
        <v>35300</v>
      </c>
      <c r="J93" s="195"/>
      <c r="K93" s="195" t="n">
        <f aca="false">K96+K97+K99</f>
        <v>0</v>
      </c>
      <c r="L93" s="195" t="n">
        <f aca="false">L96+L97+L99</f>
        <v>0</v>
      </c>
      <c r="M93" s="195" t="n">
        <f aca="false">M96+M97+M99</f>
        <v>0</v>
      </c>
      <c r="N93" s="195" t="n">
        <f aca="false">N96+N97+N99</f>
        <v>0</v>
      </c>
      <c r="O93" s="195" t="n">
        <f aca="false">O96+O97+O99</f>
        <v>0</v>
      </c>
      <c r="P93" s="195" t="n">
        <f aca="false">P96+P97+P99</f>
        <v>0</v>
      </c>
      <c r="Q93" s="195" t="n">
        <f aca="false">Q96+Q97+Q99</f>
        <v>0</v>
      </c>
      <c r="R93" s="75" t="n">
        <f aca="false">F93+K93</f>
        <v>1154733</v>
      </c>
    </row>
    <row r="94" customFormat="false" ht="17.25" hidden="false" customHeight="true" outlineLevel="0" collapsed="false">
      <c r="B94" s="228"/>
      <c r="C94" s="228"/>
      <c r="D94" s="204"/>
      <c r="E94" s="210" t="s">
        <v>116</v>
      </c>
      <c r="F94" s="195"/>
      <c r="G94" s="195"/>
      <c r="H94" s="195"/>
      <c r="I94" s="196"/>
      <c r="J94" s="175"/>
      <c r="K94" s="73"/>
      <c r="L94" s="73"/>
      <c r="M94" s="73"/>
      <c r="N94" s="73"/>
      <c r="O94" s="73"/>
      <c r="P94" s="73"/>
      <c r="Q94" s="74"/>
      <c r="R94" s="75"/>
    </row>
    <row r="95" customFormat="false" ht="27.75" hidden="false" customHeight="true" outlineLevel="0" collapsed="false">
      <c r="B95" s="309"/>
      <c r="C95" s="310" t="s">
        <v>26</v>
      </c>
      <c r="D95" s="314"/>
      <c r="E95" s="212" t="s">
        <v>97</v>
      </c>
      <c r="F95" s="195" t="n">
        <f aca="false">F96</f>
        <v>1063693</v>
      </c>
      <c r="G95" s="195" t="n">
        <f aca="false">G96</f>
        <v>1063693</v>
      </c>
      <c r="H95" s="195" t="n">
        <f aca="false">H96</f>
        <v>818911</v>
      </c>
      <c r="I95" s="195" t="n">
        <f aca="false">I96</f>
        <v>35300</v>
      </c>
      <c r="J95" s="195"/>
      <c r="K95" s="195" t="n">
        <f aca="false">K96</f>
        <v>0</v>
      </c>
      <c r="L95" s="195" t="n">
        <f aca="false">L96</f>
        <v>0</v>
      </c>
      <c r="M95" s="195" t="n">
        <f aca="false">M96</f>
        <v>0</v>
      </c>
      <c r="N95" s="195" t="n">
        <f aca="false">N96</f>
        <v>0</v>
      </c>
      <c r="O95" s="195" t="n">
        <f aca="false">O96</f>
        <v>0</v>
      </c>
      <c r="P95" s="195" t="n">
        <f aca="false">P96</f>
        <v>0</v>
      </c>
      <c r="Q95" s="195" t="n">
        <f aca="false">Q96</f>
        <v>0</v>
      </c>
      <c r="R95" s="75" t="n">
        <f aca="false">F95+K95</f>
        <v>1063693</v>
      </c>
    </row>
    <row r="96" customFormat="false" ht="39" hidden="false" customHeight="true" outlineLevel="0" collapsed="false">
      <c r="B96" s="203" t="s">
        <v>192</v>
      </c>
      <c r="C96" s="203" t="s">
        <v>28</v>
      </c>
      <c r="D96" s="300" t="s">
        <v>29</v>
      </c>
      <c r="E96" s="188" t="s">
        <v>99</v>
      </c>
      <c r="F96" s="195" t="n">
        <f aca="false">1046063+8200+8270+1160</f>
        <v>1063693</v>
      </c>
      <c r="G96" s="195" t="n">
        <f aca="false">1046063+8200+8270+1160</f>
        <v>1063693</v>
      </c>
      <c r="H96" s="195" t="n">
        <v>818911</v>
      </c>
      <c r="I96" s="195" t="n">
        <f aca="false">26086+8270+944</f>
        <v>35300</v>
      </c>
      <c r="J96" s="195"/>
      <c r="K96" s="73" t="n">
        <v>0</v>
      </c>
      <c r="L96" s="104" t="n">
        <v>0</v>
      </c>
      <c r="M96" s="104" t="n">
        <v>0</v>
      </c>
      <c r="N96" s="104" t="n">
        <v>0</v>
      </c>
      <c r="O96" s="104" t="n">
        <v>0</v>
      </c>
      <c r="P96" s="104" t="n">
        <v>0</v>
      </c>
      <c r="Q96" s="105" t="n">
        <v>0</v>
      </c>
      <c r="R96" s="75" t="n">
        <f aca="false">F96+K96</f>
        <v>1063693</v>
      </c>
    </row>
    <row r="97" customFormat="false" ht="39" hidden="false" customHeight="true" outlineLevel="0" collapsed="false">
      <c r="B97" s="203"/>
      <c r="C97" s="317" t="s">
        <v>30</v>
      </c>
      <c r="D97" s="318"/>
      <c r="E97" s="319" t="s">
        <v>122</v>
      </c>
      <c r="F97" s="286" t="n">
        <f aca="false">F98</f>
        <v>50000</v>
      </c>
      <c r="G97" s="286" t="n">
        <f aca="false">G98</f>
        <v>50000</v>
      </c>
      <c r="H97" s="286" t="n">
        <f aca="false">H98</f>
        <v>0</v>
      </c>
      <c r="I97" s="286" t="n">
        <f aca="false">I98</f>
        <v>0</v>
      </c>
      <c r="J97" s="286"/>
      <c r="K97" s="286" t="n">
        <f aca="false">K98</f>
        <v>0</v>
      </c>
      <c r="L97" s="286" t="n">
        <f aca="false">L98</f>
        <v>0</v>
      </c>
      <c r="M97" s="286" t="n">
        <f aca="false">M98</f>
        <v>0</v>
      </c>
      <c r="N97" s="286" t="n">
        <f aca="false">N98</f>
        <v>0</v>
      </c>
      <c r="O97" s="286" t="n">
        <f aca="false">O98</f>
        <v>0</v>
      </c>
      <c r="P97" s="286" t="n">
        <f aca="false">P98</f>
        <v>0</v>
      </c>
      <c r="Q97" s="286" t="n">
        <f aca="false">Q98</f>
        <v>0</v>
      </c>
      <c r="R97" s="75" t="n">
        <f aca="false">F97+K97</f>
        <v>50000</v>
      </c>
    </row>
    <row r="98" customFormat="false" ht="39" hidden="false" customHeight="true" outlineLevel="0" collapsed="false">
      <c r="B98" s="203" t="s">
        <v>193</v>
      </c>
      <c r="C98" s="203" t="s">
        <v>35</v>
      </c>
      <c r="D98" s="300" t="s">
        <v>33</v>
      </c>
      <c r="E98" s="320" t="s">
        <v>124</v>
      </c>
      <c r="F98" s="237" t="n">
        <v>50000</v>
      </c>
      <c r="G98" s="237" t="n">
        <v>50000</v>
      </c>
      <c r="H98" s="237" t="n">
        <v>0</v>
      </c>
      <c r="I98" s="321" t="n">
        <v>0</v>
      </c>
      <c r="J98" s="280"/>
      <c r="K98" s="80" t="n">
        <v>0</v>
      </c>
      <c r="L98" s="99" t="n">
        <v>0</v>
      </c>
      <c r="M98" s="99" t="n">
        <v>0</v>
      </c>
      <c r="N98" s="99" t="n">
        <v>0</v>
      </c>
      <c r="O98" s="99" t="n">
        <v>0</v>
      </c>
      <c r="P98" s="99" t="n">
        <v>0</v>
      </c>
      <c r="Q98" s="100" t="n">
        <v>0</v>
      </c>
      <c r="R98" s="82" t="n">
        <f aca="false">F98+K98</f>
        <v>50000</v>
      </c>
    </row>
    <row r="99" customFormat="false" ht="39" hidden="false" customHeight="true" outlineLevel="0" collapsed="false">
      <c r="B99" s="322"/>
      <c r="C99" s="323" t="s">
        <v>36</v>
      </c>
      <c r="D99" s="324"/>
      <c r="E99" s="325" t="s">
        <v>100</v>
      </c>
      <c r="F99" s="326" t="n">
        <f aca="false">F100</f>
        <v>41040</v>
      </c>
      <c r="G99" s="326" t="n">
        <f aca="false">G100</f>
        <v>41040</v>
      </c>
      <c r="H99" s="326" t="n">
        <f aca="false">H100</f>
        <v>0</v>
      </c>
      <c r="I99" s="326" t="n">
        <f aca="false">I100</f>
        <v>0</v>
      </c>
      <c r="J99" s="326"/>
      <c r="K99" s="326" t="n">
        <f aca="false">K100</f>
        <v>0</v>
      </c>
      <c r="L99" s="326" t="n">
        <f aca="false">L100</f>
        <v>0</v>
      </c>
      <c r="M99" s="326" t="n">
        <f aca="false">M100</f>
        <v>0</v>
      </c>
      <c r="N99" s="326" t="n">
        <f aca="false">N100</f>
        <v>0</v>
      </c>
      <c r="O99" s="326" t="n">
        <f aca="false">O100</f>
        <v>0</v>
      </c>
      <c r="P99" s="326" t="n">
        <f aca="false">P100</f>
        <v>0</v>
      </c>
      <c r="Q99" s="326" t="n">
        <f aca="false">Q100</f>
        <v>0</v>
      </c>
      <c r="R99" s="110" t="n">
        <f aca="false">F99+K99</f>
        <v>41040</v>
      </c>
    </row>
    <row r="100" customFormat="false" ht="39" hidden="false" customHeight="true" outlineLevel="0" collapsed="false">
      <c r="B100" s="203" t="s">
        <v>194</v>
      </c>
      <c r="C100" s="203" t="s">
        <v>195</v>
      </c>
      <c r="D100" s="300" t="s">
        <v>50</v>
      </c>
      <c r="E100" s="316" t="s">
        <v>196</v>
      </c>
      <c r="F100" s="286" t="n">
        <f aca="false">42200-1160</f>
        <v>41040</v>
      </c>
      <c r="G100" s="286" t="n">
        <f aca="false">42200-1160</f>
        <v>41040</v>
      </c>
      <c r="H100" s="286" t="n">
        <v>0</v>
      </c>
      <c r="I100" s="327" t="n">
        <v>0</v>
      </c>
      <c r="J100" s="175"/>
      <c r="K100" s="64" t="n">
        <v>0</v>
      </c>
      <c r="L100" s="288" t="n">
        <v>0</v>
      </c>
      <c r="M100" s="288" t="n">
        <v>0</v>
      </c>
      <c r="N100" s="288" t="n">
        <v>0</v>
      </c>
      <c r="O100" s="288" t="n">
        <v>0</v>
      </c>
      <c r="P100" s="288" t="n">
        <v>0</v>
      </c>
      <c r="Q100" s="289" t="n">
        <v>0</v>
      </c>
      <c r="R100" s="75" t="n">
        <f aca="false">F100+K100</f>
        <v>41040</v>
      </c>
    </row>
    <row r="101" customFormat="false" ht="30" hidden="false" customHeight="true" outlineLevel="0" collapsed="false">
      <c r="B101" s="203" t="s">
        <v>197</v>
      </c>
      <c r="C101" s="302"/>
      <c r="D101" s="204"/>
      <c r="E101" s="328" t="s">
        <v>198</v>
      </c>
      <c r="F101" s="286" t="n">
        <f aca="false">F104</f>
        <v>1322710</v>
      </c>
      <c r="G101" s="286" t="n">
        <f aca="false">G104</f>
        <v>1322710</v>
      </c>
      <c r="H101" s="285" t="n">
        <f aca="false">H104</f>
        <v>1011546</v>
      </c>
      <c r="I101" s="287" t="n">
        <f aca="false">I104</f>
        <v>36773</v>
      </c>
      <c r="J101" s="285"/>
      <c r="K101" s="64" t="n">
        <f aca="false">K104</f>
        <v>0</v>
      </c>
      <c r="L101" s="288" t="n">
        <v>0</v>
      </c>
      <c r="M101" s="288" t="n">
        <v>0</v>
      </c>
      <c r="N101" s="288" t="n">
        <v>0</v>
      </c>
      <c r="O101" s="288" t="n">
        <v>0</v>
      </c>
      <c r="P101" s="288" t="n">
        <v>0</v>
      </c>
      <c r="Q101" s="289" t="n">
        <v>0</v>
      </c>
      <c r="R101" s="66" t="n">
        <f aca="false">F101+K101</f>
        <v>1322710</v>
      </c>
    </row>
    <row r="102" customFormat="false" ht="18.75" hidden="false" customHeight="true" outlineLevel="0" collapsed="false">
      <c r="B102" s="302"/>
      <c r="C102" s="302"/>
      <c r="D102" s="204"/>
      <c r="E102" s="294" t="s">
        <v>116</v>
      </c>
      <c r="F102" s="195"/>
      <c r="G102" s="286"/>
      <c r="H102" s="285"/>
      <c r="I102" s="287"/>
      <c r="J102" s="285"/>
      <c r="K102" s="64"/>
      <c r="L102" s="288"/>
      <c r="M102" s="288"/>
      <c r="N102" s="288"/>
      <c r="O102" s="288"/>
      <c r="P102" s="288"/>
      <c r="Q102" s="289"/>
      <c r="R102" s="66"/>
    </row>
    <row r="103" customFormat="false" ht="30" hidden="false" customHeight="true" outlineLevel="0" collapsed="false">
      <c r="B103" s="329"/>
      <c r="C103" s="317" t="s">
        <v>26</v>
      </c>
      <c r="D103" s="318"/>
      <c r="E103" s="212" t="s">
        <v>97</v>
      </c>
      <c r="F103" s="286" t="n">
        <f aca="false">F104</f>
        <v>1322710</v>
      </c>
      <c r="G103" s="286" t="n">
        <f aca="false">G104</f>
        <v>1322710</v>
      </c>
      <c r="H103" s="286" t="n">
        <f aca="false">H104</f>
        <v>1011546</v>
      </c>
      <c r="I103" s="286" t="n">
        <f aca="false">I104</f>
        <v>36773</v>
      </c>
      <c r="J103" s="286"/>
      <c r="K103" s="64" t="n">
        <f aca="false">K104</f>
        <v>0</v>
      </c>
      <c r="L103" s="64" t="n">
        <f aca="false">L104</f>
        <v>0</v>
      </c>
      <c r="M103" s="64" t="n">
        <f aca="false">M104</f>
        <v>0</v>
      </c>
      <c r="N103" s="64" t="n">
        <f aca="false">N104</f>
        <v>0</v>
      </c>
      <c r="O103" s="64" t="n">
        <f aca="false">O104</f>
        <v>0</v>
      </c>
      <c r="P103" s="64" t="n">
        <f aca="false">P104</f>
        <v>0</v>
      </c>
      <c r="Q103" s="65" t="n">
        <f aca="false">Q104</f>
        <v>0</v>
      </c>
      <c r="R103" s="66" t="n">
        <f aca="false">G103+K103</f>
        <v>1322710</v>
      </c>
    </row>
    <row r="104" customFormat="false" ht="42" hidden="false" customHeight="true" outlineLevel="0" collapsed="false">
      <c r="B104" s="330" t="s">
        <v>199</v>
      </c>
      <c r="C104" s="330" t="s">
        <v>28</v>
      </c>
      <c r="D104" s="252" t="s">
        <v>29</v>
      </c>
      <c r="E104" s="331" t="s">
        <v>99</v>
      </c>
      <c r="F104" s="332" t="n">
        <f aca="false">1250983+12300+7065+52362</f>
        <v>1322710</v>
      </c>
      <c r="G104" s="332" t="n">
        <f aca="false">1250983+12300+7065+52362</f>
        <v>1322710</v>
      </c>
      <c r="H104" s="333" t="n">
        <f aca="false">959184+52362</f>
        <v>1011546</v>
      </c>
      <c r="I104" s="281" t="n">
        <f aca="false">32035+7065-2327</f>
        <v>36773</v>
      </c>
      <c r="J104" s="280"/>
      <c r="K104" s="80" t="n">
        <v>0</v>
      </c>
      <c r="L104" s="99" t="n">
        <v>0</v>
      </c>
      <c r="M104" s="99" t="n">
        <v>0</v>
      </c>
      <c r="N104" s="99" t="n">
        <v>0</v>
      </c>
      <c r="O104" s="99" t="n">
        <v>0</v>
      </c>
      <c r="P104" s="99" t="n">
        <v>0</v>
      </c>
      <c r="Q104" s="100" t="n">
        <v>0</v>
      </c>
      <c r="R104" s="82" t="n">
        <f aca="false">G104+K104</f>
        <v>1322710</v>
      </c>
    </row>
    <row r="105" customFormat="false" ht="32.25" hidden="false" customHeight="true" outlineLevel="0" collapsed="false">
      <c r="B105" s="334"/>
      <c r="C105" s="334"/>
      <c r="D105" s="335"/>
      <c r="E105" s="167" t="s">
        <v>84</v>
      </c>
      <c r="F105" s="336" t="n">
        <f aca="false">F101+F93+F87+F33+F27+F14</f>
        <v>339801165</v>
      </c>
      <c r="G105" s="336" t="n">
        <f aca="false">G101+G93+G87+G33+G27+G14</f>
        <v>339801165</v>
      </c>
      <c r="H105" s="336" t="n">
        <f aca="false">H101+H93+H87+H33+H27+H14</f>
        <v>19555842</v>
      </c>
      <c r="I105" s="336" t="n">
        <f aca="false">I101+I93+I87+I33+I27+I14</f>
        <v>1509654</v>
      </c>
      <c r="J105" s="142"/>
      <c r="K105" s="142" t="n">
        <f aca="false">K14+K27+K33+K87+K93+K101</f>
        <v>84481</v>
      </c>
      <c r="L105" s="142" t="n">
        <f aca="false">L14+L27+L33+L87+L93+L101</f>
        <v>84481</v>
      </c>
      <c r="M105" s="142" t="n">
        <f aca="false">M14+M27+M33+M87+M93+M101</f>
        <v>42808</v>
      </c>
      <c r="N105" s="142" t="n">
        <f aca="false">N14+N27+N33+N87+N93+N101</f>
        <v>0</v>
      </c>
      <c r="O105" s="142" t="n">
        <f aca="false">O14+O27+O33+O87+O93+O101</f>
        <v>0</v>
      </c>
      <c r="P105" s="142" t="n">
        <f aca="false">P14+P27+P33+P87+P93+P101</f>
        <v>0</v>
      </c>
      <c r="Q105" s="68" t="n">
        <f aca="false">Q14+Q27+Q33+Q87+Q93+Q101</f>
        <v>0</v>
      </c>
      <c r="R105" s="337" t="n">
        <f aca="false">R14+R33+R87+R93+R101+R27</f>
        <v>339885646</v>
      </c>
    </row>
    <row r="106" customFormat="false" ht="18" hidden="false" customHeight="true" outlineLevel="0" collapsed="false">
      <c r="B106" s="143"/>
      <c r="C106" s="143"/>
      <c r="D106" s="144"/>
      <c r="E106" s="145"/>
      <c r="F106" s="146"/>
      <c r="G106" s="146"/>
      <c r="H106" s="146"/>
      <c r="I106" s="146"/>
      <c r="J106" s="146"/>
      <c r="K106" s="146"/>
      <c r="L106" s="146"/>
      <c r="M106" s="147"/>
      <c r="N106" s="146"/>
      <c r="O106" s="148"/>
      <c r="P106" s="148"/>
      <c r="Q106" s="146"/>
      <c r="R106" s="148"/>
    </row>
    <row r="107" customFormat="false" ht="17.25" hidden="false" customHeight="true" outlineLevel="0" collapsed="false">
      <c r="B107" s="143"/>
      <c r="C107" s="143"/>
      <c r="D107" s="144"/>
      <c r="E107" s="145"/>
      <c r="F107" s="149"/>
      <c r="G107" s="149"/>
      <c r="H107" s="149"/>
      <c r="I107" s="149"/>
      <c r="J107" s="149"/>
      <c r="K107" s="149"/>
      <c r="L107" s="149"/>
      <c r="M107" s="143"/>
      <c r="N107" s="149"/>
      <c r="O107" s="150"/>
      <c r="P107" s="150"/>
      <c r="Q107" s="149"/>
      <c r="R107" s="150"/>
    </row>
    <row r="108" customFormat="false" ht="28.5" hidden="false" customHeight="true" outlineLevel="0" collapsed="false">
      <c r="B108" s="143"/>
      <c r="C108" s="143"/>
      <c r="D108" s="151" t="s">
        <v>85</v>
      </c>
      <c r="E108" s="152"/>
      <c r="F108" s="153"/>
      <c r="G108" s="143"/>
      <c r="H108" s="154" t="s">
        <v>86</v>
      </c>
      <c r="I108" s="150"/>
      <c r="J108" s="150"/>
      <c r="K108" s="150"/>
      <c r="L108" s="155"/>
      <c r="M108" s="155"/>
      <c r="N108" s="149"/>
      <c r="O108" s="143"/>
      <c r="P108" s="143"/>
      <c r="Q108" s="143"/>
      <c r="R108" s="143"/>
    </row>
    <row r="109" customFormat="false" ht="18" hidden="false" customHeight="true" outlineLevel="0" collapsed="false">
      <c r="B109" s="143"/>
      <c r="C109" s="143"/>
      <c r="D109" s="151"/>
      <c r="E109" s="152"/>
      <c r="F109" s="153"/>
      <c r="G109" s="338"/>
      <c r="H109" s="338"/>
      <c r="I109" s="338"/>
      <c r="J109" s="338"/>
      <c r="K109" s="338"/>
      <c r="L109" s="154"/>
      <c r="M109" s="154"/>
      <c r="N109" s="149"/>
      <c r="O109" s="143"/>
      <c r="P109" s="143"/>
      <c r="Q109" s="143"/>
      <c r="R109" s="143"/>
    </row>
    <row r="110" customFormat="false" ht="27.75" hidden="false" customHeight="true" outlineLevel="0" collapsed="false">
      <c r="B110" s="143"/>
      <c r="C110" s="143"/>
      <c r="D110" s="144"/>
      <c r="E110" s="145"/>
      <c r="F110" s="143"/>
      <c r="G110" s="143"/>
      <c r="H110" s="150"/>
      <c r="I110" s="150"/>
      <c r="J110" s="150"/>
      <c r="K110" s="155"/>
      <c r="L110" s="155"/>
      <c r="M110" s="149"/>
      <c r="N110" s="149"/>
      <c r="O110" s="143"/>
      <c r="P110" s="143"/>
      <c r="Q110" s="143"/>
      <c r="R110" s="143"/>
    </row>
    <row r="111" customFormat="false" ht="20.25" hidden="false" customHeight="true" outlineLevel="0" collapsed="false">
      <c r="D111" s="339"/>
    </row>
    <row r="112" customFormat="false" ht="28.5" hidden="false" customHeight="true" outlineLevel="0" collapsed="false">
      <c r="D112" s="339"/>
      <c r="F112" s="340"/>
      <c r="G112" s="340"/>
      <c r="H112" s="340"/>
      <c r="I112" s="340"/>
      <c r="J112" s="340"/>
      <c r="K112" s="340"/>
      <c r="L112" s="340"/>
      <c r="M112" s="340"/>
      <c r="N112" s="340"/>
      <c r="O112" s="340"/>
      <c r="P112" s="340"/>
      <c r="Q112" s="340"/>
      <c r="R112" s="340"/>
    </row>
    <row r="113" customFormat="false" ht="26.25" hidden="false" customHeight="true" outlineLevel="0" collapsed="false">
      <c r="D113" s="339"/>
      <c r="E113" s="2" t="s">
        <v>200</v>
      </c>
      <c r="F113" s="340"/>
      <c r="G113" s="340"/>
      <c r="H113" s="340"/>
      <c r="I113" s="340"/>
      <c r="J113" s="340"/>
      <c r="K113" s="340"/>
      <c r="L113" s="340"/>
      <c r="M113" s="340"/>
      <c r="N113" s="340"/>
      <c r="O113" s="340"/>
      <c r="P113" s="340"/>
      <c r="Q113" s="340"/>
      <c r="R113" s="340"/>
    </row>
    <row r="115" customFormat="false" ht="28.5" hidden="false" customHeight="true" outlineLevel="0" collapsed="false"/>
    <row r="116" customFormat="false" ht="29.25" hidden="false" customHeight="true" outlineLevel="0" collapsed="false"/>
    <row r="117" customFormat="false" ht="35.25" hidden="false" customHeight="true" outlineLevel="0" collapsed="false"/>
    <row r="118" customFormat="false" ht="25.5" hidden="false" customHeight="true" outlineLevel="0" collapsed="false"/>
    <row r="119" customFormat="false" ht="33" hidden="false" customHeight="true" outlineLevel="0" collapsed="false"/>
    <row r="120" customFormat="false" ht="33" hidden="false" customHeight="true" outlineLevel="0" collapsed="false"/>
    <row r="121" customFormat="false" ht="37.5" hidden="false" customHeight="true" outlineLevel="0" collapsed="false"/>
    <row r="122" customFormat="false" ht="37.5" hidden="false" customHeight="true" outlineLevel="0" collapsed="false"/>
    <row r="123" customFormat="false" ht="33.75" hidden="false" customHeight="true" outlineLevel="0" collapsed="false"/>
    <row r="124" customFormat="false" ht="33.75" hidden="false" customHeight="true" outlineLevel="0" collapsed="false"/>
    <row r="125" customFormat="false" ht="29.25" hidden="false" customHeight="true" outlineLevel="0" collapsed="false"/>
    <row r="126" customFormat="false" ht="32.25" hidden="false" customHeight="true" outlineLevel="0" collapsed="false"/>
    <row r="127" customFormat="false" ht="37.5" hidden="false" customHeight="true" outlineLevel="0" collapsed="false"/>
    <row r="128" customFormat="false" ht="37.5" hidden="false" customHeight="true" outlineLevel="0" collapsed="false"/>
    <row r="129" customFormat="false" ht="45.75" hidden="false" customHeight="true" outlineLevel="0" collapsed="false"/>
    <row r="130" customFormat="false" ht="28.5" hidden="false" customHeight="true" outlineLevel="0" collapsed="false"/>
    <row r="131" customFormat="false" ht="45.75" hidden="false" customHeight="true" outlineLevel="0" collapsed="false"/>
    <row r="132" customFormat="false" ht="25.5" hidden="false" customHeight="true" outlineLevel="0" collapsed="false"/>
    <row r="133" customFormat="false" ht="25.5" hidden="false" customHeight="true" outlineLevel="0" collapsed="false"/>
    <row r="134" customFormat="false" ht="25.5" hidden="false" customHeight="true" outlineLevel="0" collapsed="false"/>
    <row r="135" customFormat="false" ht="25.5" hidden="false" customHeight="true" outlineLevel="0" collapsed="false"/>
    <row r="136" customFormat="false" ht="25.5" hidden="false" customHeight="true" outlineLevel="0" collapsed="false"/>
    <row r="137" customFormat="false" ht="33" hidden="false" customHeight="true" outlineLevel="0" collapsed="false"/>
    <row r="138" customFormat="false" ht="25.5" hidden="false" customHeight="true" outlineLevel="0" collapsed="false"/>
    <row r="139" customFormat="false" ht="25.5" hidden="false" customHeight="true" outlineLevel="0" collapsed="false"/>
    <row r="140" customFormat="false" ht="34.5" hidden="false" customHeight="true" outlineLevel="0" collapsed="false"/>
    <row r="141" customFormat="false" ht="23.25" hidden="false" customHeight="true" outlineLevel="0" collapsed="false"/>
    <row r="142" customFormat="false" ht="26.25" hidden="false" customHeight="true" outlineLevel="0" collapsed="false"/>
    <row r="143" customFormat="false" ht="45" hidden="false" customHeight="true" outlineLevel="0" collapsed="false"/>
    <row r="144" customFormat="false" ht="31.5" hidden="false" customHeight="true" outlineLevel="0" collapsed="false"/>
    <row r="145" customFormat="false" ht="24" hidden="false" customHeight="true" outlineLevel="0" collapsed="false"/>
    <row r="146" customFormat="false" ht="33.75" hidden="false" customHeight="true" outlineLevel="0" collapsed="false"/>
    <row r="147" customFormat="false" ht="31.5" hidden="false" customHeight="true" outlineLevel="0" collapsed="false"/>
    <row r="148" customFormat="false" ht="24" hidden="false" customHeight="true" outlineLevel="0" collapsed="false"/>
    <row r="149" customFormat="false" ht="20.25" hidden="false" customHeight="true" outlineLevel="0" collapsed="false"/>
    <row r="150" customFormat="false" ht="22.5" hidden="false" customHeight="true" outlineLevel="0" collapsed="false"/>
    <row r="151" customFormat="false" ht="17.25" hidden="false" customHeight="true" outlineLevel="0" collapsed="false"/>
    <row r="152" customFormat="false" ht="18.75" hidden="false" customHeight="true" outlineLevel="0" collapsed="false"/>
  </sheetData>
  <mergeCells count="27">
    <mergeCell ref="B9:B12"/>
    <mergeCell ref="D9:D12"/>
    <mergeCell ref="E9:E12"/>
    <mergeCell ref="F9:J9"/>
    <mergeCell ref="K9:Q9"/>
    <mergeCell ref="R9:R12"/>
    <mergeCell ref="F10:F12"/>
    <mergeCell ref="G10:I10"/>
    <mergeCell ref="J10:J12"/>
    <mergeCell ref="K10:K12"/>
    <mergeCell ref="L10:L12"/>
    <mergeCell ref="M10:N10"/>
    <mergeCell ref="O10:O12"/>
    <mergeCell ref="P10:Q10"/>
    <mergeCell ref="G11:G12"/>
    <mergeCell ref="H11:H12"/>
    <mergeCell ref="I11:I12"/>
    <mergeCell ref="M11:M12"/>
    <mergeCell ref="N11:N12"/>
    <mergeCell ref="P11:P12"/>
    <mergeCell ref="B38:B39"/>
    <mergeCell ref="C38:C39"/>
    <mergeCell ref="B76:B77"/>
    <mergeCell ref="C76:C77"/>
    <mergeCell ref="B81:B82"/>
    <mergeCell ref="C81:C82"/>
    <mergeCell ref="B83:B84"/>
  </mergeCells>
  <printOptions headings="false" gridLines="false" gridLinesSet="true" horizontalCentered="false" verticalCentered="false"/>
  <pageMargins left="0.240277777777778" right="0.159722222222222" top="0.320138888888889" bottom="0.209722222222222" header="0.511805555555555" footer="0.511805555555555"/>
  <pageSetup paperSize="9" scale="47"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rowBreaks count="4" manualBreakCount="4">
    <brk id="37" man="true" max="16383" min="0"/>
    <brk id="49" man="true" max="16383" min="0"/>
    <brk id="70" man="true" max="16383" min="0"/>
    <brk id="98" man="true" max="16383" min="0"/>
  </rowBreaks>
  <legacyDrawing r:id="rId2"/>
</worksheet>
</file>

<file path=docProps/app.xml><?xml version="1.0" encoding="utf-8"?>
<Properties xmlns="http://schemas.openxmlformats.org/officeDocument/2006/extended-properties" xmlns:vt="http://schemas.openxmlformats.org/officeDocument/2006/docPropsVTypes">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2016-03-21T16:24:29Z</dcterms:created>
  <dc:creator>User</dc:creator>
  <dc:language>ru-RU</dc:language>
  <cp:lastPrinted>2018-01-15T17:00:35Z</cp:lastPrinted>
  <dcterms:modified xsi:type="dcterms:W3CDTF">2018-03-19T15:48:20Z</dcterms:modified>
  <cp:revision>2</cp:revision>
</cp:coreProperties>
</file>